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8道路保全\21.道路占用申請\申請書等\申請書等2-1(改正作成中)\"/>
    </mc:Choice>
  </mc:AlternateContent>
  <bookViews>
    <workbookView xWindow="600" yWindow="105" windowWidth="19395" windowHeight="7845" activeTab="2"/>
  </bookViews>
  <sheets>
    <sheet name="記入用" sheetId="6" r:id="rId1"/>
    <sheet name="記入例" sheetId="19" r:id="rId2"/>
    <sheet name="印刷" sheetId="16" r:id="rId3"/>
    <sheet name="許可条件" sheetId="21" r:id="rId4"/>
    <sheet name="変更届" sheetId="8" r:id="rId5"/>
  </sheets>
  <definedNames>
    <definedName name="b">記入例!$A$123:$AQ$127</definedName>
    <definedName name="_xlnm.Print_Area" localSheetId="2">印刷!$A$7:$Q$230</definedName>
  </definedNames>
  <calcPr calcId="162913"/>
</workbook>
</file>

<file path=xl/calcChain.xml><?xml version="1.0" encoding="utf-8"?>
<calcChain xmlns="http://schemas.openxmlformats.org/spreadsheetml/2006/main">
  <c r="A19" i="16" l="1"/>
  <c r="O23" i="16" l="1"/>
  <c r="P215" i="16" s="1"/>
  <c r="O27" i="16"/>
  <c r="H61" i="19" l="1"/>
  <c r="E96" i="19"/>
  <c r="A96" i="19"/>
  <c r="H54" i="6" l="1"/>
  <c r="A89" i="6"/>
  <c r="E89" i="6"/>
  <c r="D23" i="16" l="1"/>
  <c r="D215" i="16" s="1"/>
  <c r="A67" i="16"/>
  <c r="A22" i="16" l="1"/>
  <c r="K90" i="6" l="1"/>
  <c r="K104" i="6" l="1"/>
  <c r="K101" i="6"/>
  <c r="K103" i="6"/>
  <c r="K102" i="6"/>
  <c r="K96" i="6"/>
  <c r="K100" i="6"/>
  <c r="K97" i="6"/>
  <c r="K92" i="6"/>
  <c r="K93" i="6"/>
  <c r="K94" i="6"/>
  <c r="K98" i="6"/>
  <c r="K91" i="6"/>
  <c r="K95" i="6"/>
  <c r="K99" i="6"/>
  <c r="A63" i="16"/>
  <c r="F89" i="6" l="1"/>
  <c r="D68" i="6"/>
  <c r="D66" i="6"/>
  <c r="D62" i="6"/>
  <c r="D60" i="6"/>
  <c r="D34" i="6"/>
  <c r="D9" i="6"/>
  <c r="O109" i="16" l="1"/>
  <c r="O107" i="16"/>
  <c r="A201" i="16"/>
  <c r="A200" i="16"/>
  <c r="A199" i="16"/>
  <c r="A198" i="16"/>
  <c r="A197" i="16"/>
  <c r="A196" i="16"/>
  <c r="A195" i="16"/>
  <c r="A194" i="16"/>
  <c r="A193" i="16"/>
  <c r="A192" i="16"/>
  <c r="A191" i="16"/>
  <c r="A190" i="16"/>
  <c r="A189" i="16"/>
  <c r="A188" i="16"/>
  <c r="A187" i="16"/>
  <c r="A186" i="16"/>
  <c r="A185" i="16"/>
  <c r="A184" i="16"/>
  <c r="A183" i="16"/>
  <c r="A182" i="16"/>
  <c r="A181" i="16"/>
  <c r="A180" i="16"/>
  <c r="A179" i="16"/>
  <c r="A178" i="16"/>
  <c r="A177" i="16"/>
  <c r="A176" i="16"/>
  <c r="A175" i="16"/>
  <c r="A174" i="16"/>
  <c r="A173" i="16"/>
  <c r="A172" i="16"/>
  <c r="A171" i="16"/>
  <c r="A170" i="16"/>
  <c r="A169" i="16"/>
  <c r="A168" i="16"/>
  <c r="A167" i="16"/>
  <c r="A166" i="16"/>
  <c r="A165" i="16"/>
  <c r="A164" i="16"/>
  <c r="A163" i="16"/>
  <c r="A162" i="16"/>
  <c r="A161" i="16"/>
  <c r="A160" i="16"/>
  <c r="H152" i="16" l="1"/>
  <c r="H153" i="16"/>
  <c r="K111" i="19" l="1"/>
  <c r="K110" i="19" l="1"/>
  <c r="L110" i="19" s="1"/>
  <c r="K100" i="19"/>
  <c r="L100" i="19" s="1"/>
  <c r="K104" i="19"/>
  <c r="L104" i="19" s="1"/>
  <c r="K108" i="19"/>
  <c r="L108" i="19" s="1"/>
  <c r="K98" i="19"/>
  <c r="L98" i="19" s="1"/>
  <c r="K102" i="19"/>
  <c r="L102" i="19" s="1"/>
  <c r="K106" i="19"/>
  <c r="L106" i="19" s="1"/>
  <c r="K97" i="19"/>
  <c r="K99" i="19"/>
  <c r="L99" i="19" s="1"/>
  <c r="K101" i="19"/>
  <c r="L101" i="19" s="1"/>
  <c r="K103" i="19"/>
  <c r="L103" i="19" s="1"/>
  <c r="K105" i="19"/>
  <c r="L105" i="19" s="1"/>
  <c r="K107" i="19"/>
  <c r="L107" i="19" s="1"/>
  <c r="K109" i="19"/>
  <c r="L109" i="19" s="1"/>
  <c r="O112" i="16"/>
  <c r="F96" i="19" l="1"/>
  <c r="L97" i="19"/>
  <c r="D35" i="16"/>
  <c r="F28" i="16" l="1"/>
  <c r="F29" i="16"/>
  <c r="F30" i="16"/>
  <c r="F31" i="16"/>
  <c r="F27" i="16"/>
  <c r="H155" i="16" l="1"/>
  <c r="H154" i="16"/>
  <c r="H211" i="16"/>
  <c r="H210" i="16"/>
  <c r="H209" i="16"/>
  <c r="H208" i="16"/>
  <c r="H207" i="16"/>
  <c r="H206" i="16"/>
  <c r="O205" i="16"/>
  <c r="H126" i="16" l="1"/>
  <c r="H125" i="16"/>
  <c r="H124" i="16"/>
  <c r="H123" i="16"/>
  <c r="H122" i="16"/>
  <c r="H121" i="16"/>
  <c r="A62" i="16" l="1"/>
  <c r="O58" i="16"/>
  <c r="O56" i="16"/>
  <c r="I37" i="16"/>
  <c r="I34" i="16"/>
  <c r="I33" i="16"/>
  <c r="I32" i="16"/>
  <c r="D37" i="16"/>
  <c r="D36" i="16"/>
  <c r="F34" i="16"/>
  <c r="I138" i="16" l="1"/>
  <c r="D141" i="16"/>
  <c r="I77" i="16"/>
  <c r="I137" i="16"/>
  <c r="F79" i="16"/>
  <c r="F139" i="16"/>
  <c r="I35" i="16"/>
  <c r="I139" i="16"/>
  <c r="D81" i="16"/>
  <c r="D82" i="16"/>
  <c r="D142" i="16"/>
  <c r="I82" i="16"/>
  <c r="I142" i="16"/>
  <c r="I78" i="16"/>
  <c r="I79" i="16"/>
  <c r="D34" i="16"/>
  <c r="F32" i="16"/>
  <c r="D32" i="16"/>
  <c r="D33" i="16"/>
  <c r="I39" i="16" l="1"/>
  <c r="I38" i="16"/>
  <c r="F77" i="16"/>
  <c r="F137" i="16"/>
  <c r="D80" i="16"/>
  <c r="D140" i="16"/>
  <c r="D78" i="16"/>
  <c r="D138" i="16"/>
  <c r="D79" i="16"/>
  <c r="D139" i="16"/>
  <c r="D77" i="16"/>
  <c r="D137" i="16"/>
  <c r="I80" i="16"/>
  <c r="I140" i="16"/>
  <c r="P29" i="16"/>
  <c r="P30" i="16"/>
  <c r="P31" i="16"/>
  <c r="P28" i="16"/>
  <c r="P27" i="16"/>
  <c r="O29" i="16"/>
  <c r="O30" i="16"/>
  <c r="O31" i="16"/>
  <c r="O28" i="16"/>
  <c r="I29" i="16"/>
  <c r="I30" i="16"/>
  <c r="I31" i="16"/>
  <c r="I28" i="16"/>
  <c r="I27" i="16"/>
  <c r="H31" i="16"/>
  <c r="H29" i="16"/>
  <c r="H30" i="16"/>
  <c r="H28" i="16"/>
  <c r="H27" i="16"/>
  <c r="E29" i="16"/>
  <c r="E30" i="16"/>
  <c r="E31" i="16"/>
  <c r="E28" i="16"/>
  <c r="E27" i="16"/>
  <c r="D27" i="16"/>
  <c r="D31" i="16"/>
  <c r="D30" i="16"/>
  <c r="D29" i="16"/>
  <c r="D28" i="16"/>
  <c r="O24" i="16"/>
  <c r="D24" i="16"/>
  <c r="D216" i="16" s="1"/>
  <c r="H19" i="16"/>
  <c r="H18" i="16"/>
  <c r="H17" i="16"/>
  <c r="H16" i="16"/>
  <c r="H15" i="16"/>
  <c r="H14" i="16"/>
  <c r="I84" i="16" l="1"/>
  <c r="I83" i="16"/>
  <c r="O69" i="16"/>
  <c r="O129" i="16"/>
  <c r="E76" i="16"/>
  <c r="E136" i="16"/>
  <c r="H72" i="16"/>
  <c r="H132" i="16"/>
  <c r="I75" i="16"/>
  <c r="I135" i="16"/>
  <c r="D73" i="16"/>
  <c r="D133" i="16"/>
  <c r="E75" i="16"/>
  <c r="E135" i="16"/>
  <c r="H73" i="16"/>
  <c r="H133" i="16"/>
  <c r="I74" i="16"/>
  <c r="I134" i="16"/>
  <c r="O75" i="16"/>
  <c r="O135" i="16"/>
  <c r="D74" i="16"/>
  <c r="D134" i="16"/>
  <c r="E72" i="16"/>
  <c r="E132" i="16"/>
  <c r="E74" i="16"/>
  <c r="E134" i="16"/>
  <c r="F75" i="16"/>
  <c r="F135" i="16"/>
  <c r="H75" i="16"/>
  <c r="H135" i="16"/>
  <c r="I73" i="16"/>
  <c r="I133" i="16"/>
  <c r="O72" i="16"/>
  <c r="O132" i="16"/>
  <c r="O74" i="16"/>
  <c r="O134" i="16"/>
  <c r="P75" i="16"/>
  <c r="P135" i="16"/>
  <c r="D76" i="16"/>
  <c r="D136" i="16"/>
  <c r="F73" i="16"/>
  <c r="F133" i="16"/>
  <c r="H76" i="16"/>
  <c r="H136" i="16"/>
  <c r="O76" i="16"/>
  <c r="O136" i="16"/>
  <c r="P73" i="16"/>
  <c r="P133" i="16"/>
  <c r="D72" i="16"/>
  <c r="D132" i="16"/>
  <c r="F76" i="16"/>
  <c r="F136" i="16"/>
  <c r="I72" i="16"/>
  <c r="I132" i="16"/>
  <c r="P76" i="16"/>
  <c r="P136" i="16"/>
  <c r="D69" i="16"/>
  <c r="D129" i="16"/>
  <c r="D75" i="16"/>
  <c r="D135" i="16"/>
  <c r="E73" i="16"/>
  <c r="E133" i="16"/>
  <c r="F72" i="16"/>
  <c r="F132" i="16"/>
  <c r="F74" i="16"/>
  <c r="F134" i="16"/>
  <c r="H74" i="16"/>
  <c r="H134" i="16"/>
  <c r="I76" i="16"/>
  <c r="I136" i="16"/>
  <c r="O73" i="16"/>
  <c r="O133" i="16"/>
  <c r="P72" i="16"/>
  <c r="P132" i="16"/>
  <c r="P74" i="16"/>
  <c r="P134" i="16"/>
  <c r="I36" i="16"/>
  <c r="O13" i="16"/>
  <c r="O10" i="16"/>
  <c r="O8" i="16"/>
  <c r="I81" i="16" l="1"/>
  <c r="I141" i="16"/>
  <c r="D128" i="16"/>
  <c r="D68" i="16" l="1"/>
</calcChain>
</file>

<file path=xl/comments1.xml><?xml version="1.0" encoding="utf-8"?>
<comments xmlns="http://schemas.openxmlformats.org/spreadsheetml/2006/main">
  <authors>
    <author>Administrator</author>
  </authors>
  <commentList>
    <comment ref="C9" authorId="0" shapeId="0">
      <text>
        <r>
          <rPr>
            <sz val="9"/>
            <color indexed="81"/>
            <rFont val="ＭＳ Ｐゴシック"/>
            <family val="3"/>
            <charset val="128"/>
          </rPr>
          <t>申請書を提出する日を、記入例にならって半角で記入してください。未定の場合は何も記入しないでください。(記入例:R3.5.10)</t>
        </r>
      </text>
    </comment>
    <comment ref="C11" authorId="0" shapeId="0">
      <text>
        <r>
          <rPr>
            <sz val="9"/>
            <color indexed="81"/>
            <rFont val="MS P ゴシック"/>
            <family val="3"/>
            <charset val="128"/>
          </rPr>
          <t>「許可条件」シートを確認し、了承した場合は、「確認済」を記入してください。</t>
        </r>
      </text>
    </comment>
    <comment ref="C16" authorId="0" shapeId="0">
      <text>
        <r>
          <rPr>
            <sz val="9"/>
            <color indexed="81"/>
            <rFont val="ＭＳ Ｐゴシック"/>
            <family val="3"/>
            <charset val="128"/>
          </rPr>
          <t>法人の場合は、主たる事務所の所在地を記入してください。</t>
        </r>
      </text>
    </comment>
    <comment ref="C18" authorId="0" shapeId="0">
      <text>
        <r>
          <rPr>
            <sz val="9"/>
            <color indexed="81"/>
            <rFont val="ＭＳ Ｐゴシック"/>
            <family val="3"/>
            <charset val="128"/>
          </rPr>
          <t>個人の場合は、何も記入しないでください。
法人の場合は、会社名等を記入してください。</t>
        </r>
      </text>
    </comment>
    <comment ref="C20" authorId="0" shapeId="0">
      <text>
        <r>
          <rPr>
            <sz val="9"/>
            <color indexed="81"/>
            <rFont val="ＭＳ Ｐゴシック"/>
            <family val="3"/>
            <charset val="128"/>
          </rPr>
          <t>個人の場合は、氏名を記入してください。
法人の場合は、代表者の氏名を記入してください。</t>
        </r>
      </text>
    </comment>
    <comment ref="C22" authorId="0" shapeId="0">
      <text>
        <r>
          <rPr>
            <sz val="9"/>
            <color indexed="81"/>
            <rFont val="ＭＳ Ｐゴシック"/>
            <family val="3"/>
            <charset val="128"/>
          </rPr>
          <t>個人の場合は、記入不要です。
法人の場合は、担当者の所属と氏名を記入してください。</t>
        </r>
      </text>
    </comment>
    <comment ref="C24" authorId="0" shapeId="0">
      <text>
        <r>
          <rPr>
            <sz val="9"/>
            <color indexed="81"/>
            <rFont val="ＭＳ Ｐゴシック"/>
            <family val="3"/>
            <charset val="128"/>
          </rPr>
          <t>ハイフンも記入してください。
法人の場合は、担当者につながる電話番号を記入してください。</t>
        </r>
      </text>
    </comment>
    <comment ref="C28" authorId="0" shapeId="0">
      <text>
        <r>
          <rPr>
            <sz val="9"/>
            <color indexed="81"/>
            <rFont val="ＭＳ Ｐゴシック"/>
            <family val="3"/>
            <charset val="128"/>
          </rPr>
          <t>・新規：新しく申請するとき
・更新：許可を受けた物件の許可期間を継続するとき
・変更：許可を受けた占用物件の内容等を変更するとき</t>
        </r>
      </text>
    </comment>
    <comment ref="C31" authorId="0" shapeId="0">
      <text>
        <r>
          <rPr>
            <sz val="9"/>
            <color indexed="81"/>
            <rFont val="ＭＳ Ｐゴシック"/>
            <family val="3"/>
            <charset val="128"/>
          </rPr>
          <t>以前の許可書の受付番号を記入してください。</t>
        </r>
      </text>
    </comment>
    <comment ref="C34" authorId="0" shapeId="0">
      <text>
        <r>
          <rPr>
            <sz val="9"/>
            <color indexed="81"/>
            <rFont val="ＭＳ Ｐゴシック"/>
            <family val="3"/>
            <charset val="128"/>
          </rPr>
          <t>以前の許可書の許可年月日を記入してください。(記入例:R3.5.10)</t>
        </r>
      </text>
    </comment>
    <comment ref="C37" authorId="0" shapeId="0">
      <text>
        <r>
          <rPr>
            <sz val="9"/>
            <color indexed="81"/>
            <rFont val="ＭＳ Ｐゴシック"/>
            <family val="3"/>
            <charset val="128"/>
          </rPr>
          <t>市道番号のみを記入してください。土地調査課のホームページ「市道の幅員、名称等について」を確認してください。法定外公共物の場合は記入不要です。複数の道路を占用するときはどちらか一方の市道番号を記入してください。</t>
        </r>
      </text>
    </comment>
    <comment ref="C39" authorId="0" shapeId="0">
      <text>
        <r>
          <rPr>
            <sz val="9"/>
            <color indexed="81"/>
            <rFont val="ＭＳ Ｐゴシック"/>
            <family val="3"/>
            <charset val="128"/>
          </rPr>
          <t>地番まで記入してください。占用場所が２以上の番地にわたる場合には、起点と終点を記入してください。</t>
        </r>
      </text>
    </comment>
    <comment ref="F46" authorId="0" shapeId="0">
      <text>
        <r>
          <rPr>
            <sz val="9"/>
            <color indexed="81"/>
            <rFont val="ＭＳ Ｐゴシック"/>
            <family val="3"/>
            <charset val="128"/>
          </rPr>
          <t>【工事】道路法第24条による道路又は法定外公共物に関する工事、道路の維持など
【占用】道路法第32条による道路の占用又は法定外公共物の使用</t>
        </r>
      </text>
    </comment>
    <comment ref="J47" authorId="0" shapeId="0">
      <text>
        <r>
          <rPr>
            <sz val="9"/>
            <color indexed="81"/>
            <rFont val="MS P ゴシック"/>
            <family val="3"/>
            <charset val="128"/>
          </rPr>
          <t xml:space="preserve">電線類、埋設管類は延長(ｍ)を、その他は面積(㎡)を記入してください。
</t>
        </r>
      </text>
    </comment>
    <comment ref="C60" authorId="0" shapeId="0">
      <text>
        <r>
          <rPr>
            <sz val="9"/>
            <color indexed="81"/>
            <rFont val="ＭＳ Ｐゴシック"/>
            <family val="3"/>
            <charset val="128"/>
          </rPr>
          <t>掘削工事のみの場合は「⑥占用等期間」の記入は不要です。開始日が不明な場合は記入不要です。その際は許可日からとします。(記入例:R3.5.10)</t>
        </r>
      </text>
    </comment>
    <comment ref="C62" authorId="0" shapeId="0">
      <text>
        <r>
          <rPr>
            <sz val="9"/>
            <color indexed="81"/>
            <rFont val="ＭＳ Ｐゴシック"/>
            <family val="3"/>
            <charset val="128"/>
          </rPr>
          <t>終了予定日又は占用日数のどちらかを記入してください。(記入例:R3.5.10)
どちらも入力している場合は占用日数に記入されている内容を優先します。
終了することなく半永久的に継続して占用する場合は、５年後の3月31日を記入するか、何も記入しないでください。</t>
        </r>
      </text>
    </comment>
    <comment ref="C63" authorId="0" shapeId="0">
      <text>
        <r>
          <rPr>
            <sz val="9"/>
            <color indexed="81"/>
            <rFont val="ＭＳ Ｐゴシック"/>
            <family val="3"/>
            <charset val="128"/>
          </rPr>
          <t>終了予定日又は占用日数のどちらかを記入してください。(記入例:60)
どちらも入力している場合は占用日数に記入されている内容を優先します。
終了することなく半永久的に継続して占用する場合は、５年後の3月31日を記入するか、何も記入しないでください。</t>
        </r>
      </text>
    </comment>
    <comment ref="C66" authorId="0" shapeId="0">
      <text>
        <r>
          <rPr>
            <sz val="9"/>
            <color indexed="81"/>
            <rFont val="ＭＳ Ｐゴシック"/>
            <family val="3"/>
            <charset val="128"/>
          </rPr>
          <t>開始日が不明な場合は記入不要です。その際は許可日とします。(記入例:R3.5.10)</t>
        </r>
      </text>
    </comment>
    <comment ref="C68" authorId="0" shapeId="0">
      <text>
        <r>
          <rPr>
            <sz val="9"/>
            <color indexed="81"/>
            <rFont val="ＭＳ Ｐゴシック"/>
            <family val="3"/>
            <charset val="128"/>
          </rPr>
          <t xml:space="preserve">終了予定日又は工事日数のどちらかを記入してください。(記入例:R3.5.10)
どちらも入力している場合は工事日数に記入されている内容を優先します。
</t>
        </r>
      </text>
    </comment>
    <comment ref="C69" authorId="0" shapeId="0">
      <text>
        <r>
          <rPr>
            <sz val="9"/>
            <color indexed="81"/>
            <rFont val="ＭＳ Ｐゴシック"/>
            <family val="3"/>
            <charset val="128"/>
          </rPr>
          <t>終了予定日又は工事日数のどちらかを記入してください。(記入例:60)
どちらも入力している場合は工事日数に記入されている内容を優先します。</t>
        </r>
      </text>
    </comment>
    <comment ref="C72" authorId="0" shapeId="0">
      <text>
        <r>
          <rPr>
            <sz val="9"/>
            <color indexed="81"/>
            <rFont val="ＭＳ Ｐゴシック"/>
            <family val="3"/>
            <charset val="128"/>
          </rPr>
          <t>法人の場合は法人の名称と氏名を記入してください。</t>
        </r>
      </text>
    </comment>
    <comment ref="C74" authorId="0" shapeId="0">
      <text>
        <r>
          <rPr>
            <sz val="9"/>
            <color indexed="81"/>
            <rFont val="ＭＳ Ｐゴシック"/>
            <family val="3"/>
            <charset val="128"/>
          </rPr>
          <t>ハイフンも記入してください。</t>
        </r>
      </text>
    </comment>
    <comment ref="C77" authorId="0" shapeId="0">
      <text>
        <r>
          <rPr>
            <sz val="9"/>
            <color indexed="81"/>
            <rFont val="ＭＳ Ｐゴシック"/>
            <family val="3"/>
            <charset val="128"/>
          </rPr>
          <t>管種や材質等の具体名を記入してください。構造図を添付する場合は「添付書類のとおり」と記入してください。掘削工事のみの場合等は、何も記入しないでください。２０文字を超える場合は、２０文字目以降を下段に記入してください。</t>
        </r>
      </text>
    </comment>
    <comment ref="C78" authorId="0" shapeId="0">
      <text>
        <r>
          <rPr>
            <sz val="9"/>
            <color indexed="81"/>
            <rFont val="ＭＳ Ｐゴシック"/>
            <family val="3"/>
            <charset val="128"/>
          </rPr>
          <t>上段に書ききれない場合等は、２０文字目以降をこちらに記入してください。</t>
        </r>
      </text>
    </comment>
    <comment ref="B80" authorId="0" shapeId="0">
      <text>
        <r>
          <rPr>
            <sz val="9"/>
            <color indexed="81"/>
            <rFont val="ＭＳ Ｐゴシック"/>
            <family val="3"/>
            <charset val="128"/>
          </rPr>
          <t>直営、請負の別や昼夜の別、掘削の方法等を記入してください。</t>
        </r>
      </text>
    </comment>
    <comment ref="C84" authorId="0" shapeId="0">
      <text>
        <r>
          <rPr>
            <sz val="9"/>
            <color indexed="81"/>
            <rFont val="ＭＳ Ｐゴシック"/>
            <family val="3"/>
            <charset val="128"/>
          </rPr>
          <t>位置図、平面図、断面図、現況写真は必ず提出してください。また、水路を使用する場合は公図と同意書等を、里道を使用する場合は公図を提出してください。
これら以外の書類を添付する場合は、その書類名を記入してください。これら以外の書類を添付しない場合は、プルダウンリストから「必要書類以外の添付はなし」を選択してください。</t>
        </r>
      </text>
    </comment>
  </commentList>
</comments>
</file>

<file path=xl/comments2.xml><?xml version="1.0" encoding="utf-8"?>
<comments xmlns="http://schemas.openxmlformats.org/spreadsheetml/2006/main">
  <authors>
    <author>Administrator</author>
  </authors>
  <commentList>
    <comment ref="C11" authorId="0" shapeId="0">
      <text>
        <r>
          <rPr>
            <sz val="9"/>
            <color indexed="81"/>
            <rFont val="MS P ゴシック"/>
            <family val="3"/>
            <charset val="128"/>
          </rPr>
          <t>「許可条件」シートを確認し、了承した場合は、「確認済」を記入してください。</t>
        </r>
      </text>
    </comment>
  </commentList>
</comments>
</file>

<file path=xl/comments3.xml><?xml version="1.0" encoding="utf-8"?>
<comments xmlns="http://schemas.openxmlformats.org/spreadsheetml/2006/main">
  <authors>
    <author>Administrator</author>
  </authors>
  <commentList>
    <comment ref="D5" authorId="0" shapeId="0">
      <text>
        <r>
          <rPr>
            <sz val="9"/>
            <color indexed="81"/>
            <rFont val="MS P ゴシック"/>
            <family val="3"/>
            <charset val="128"/>
          </rPr>
          <t xml:space="preserve">ハイフンも記入してください。
</t>
        </r>
      </text>
    </comment>
    <comment ref="D6" authorId="0" shapeId="0">
      <text>
        <r>
          <rPr>
            <sz val="9"/>
            <color indexed="81"/>
            <rFont val="MS P ゴシック"/>
            <family val="3"/>
            <charset val="128"/>
          </rPr>
          <t>法人の場合は、主たる事務所の所在地を記入してください。</t>
        </r>
      </text>
    </comment>
    <comment ref="D7" authorId="0" shapeId="0">
      <text>
        <r>
          <rPr>
            <sz val="9"/>
            <color indexed="81"/>
            <rFont val="MS P ゴシック"/>
            <family val="3"/>
            <charset val="128"/>
          </rPr>
          <t>個人の場合は、何も記入しないでください。
法人の場合は、会社名等を記入してください。</t>
        </r>
      </text>
    </comment>
    <comment ref="D8" authorId="0" shapeId="0">
      <text>
        <r>
          <rPr>
            <sz val="9"/>
            <color indexed="81"/>
            <rFont val="MS P ゴシック"/>
            <family val="3"/>
            <charset val="128"/>
          </rPr>
          <t>個人の場合は、氏名を記入してください。
法人の場合は、代表者の氏名を記入してください。</t>
        </r>
      </text>
    </comment>
    <comment ref="D9" authorId="0" shapeId="0">
      <text>
        <r>
          <rPr>
            <sz val="9"/>
            <color indexed="81"/>
            <rFont val="MS P ゴシック"/>
            <family val="3"/>
            <charset val="128"/>
          </rPr>
          <t>個人の場合は、記入不要です。
法人の場合は、担当者の所属と氏名を記入してください。</t>
        </r>
      </text>
    </comment>
    <comment ref="D10" authorId="0" shapeId="0">
      <text>
        <r>
          <rPr>
            <sz val="9"/>
            <color indexed="81"/>
            <rFont val="MS P ゴシック"/>
            <family val="3"/>
            <charset val="128"/>
          </rPr>
          <t>ハイフンも記入してください。
法人の場合は、担当者につながる電話番号を記入してください。</t>
        </r>
      </text>
    </comment>
    <comment ref="C14" authorId="0" shapeId="0">
      <text>
        <r>
          <rPr>
            <sz val="9"/>
            <color indexed="81"/>
            <rFont val="MS P ゴシック"/>
            <family val="3"/>
            <charset val="128"/>
          </rPr>
          <t>地番まで記入してください。占用場所が２以上の番地にわたる場合には、起点と終点を記入してください。</t>
        </r>
      </text>
    </comment>
    <comment ref="C15" authorId="0" shapeId="0">
      <text>
        <r>
          <rPr>
            <sz val="9"/>
            <color indexed="81"/>
            <rFont val="MS P ゴシック"/>
            <family val="3"/>
            <charset val="128"/>
          </rPr>
          <t>通路橋、給水管など占用の許可をうけている物件を記入してください。</t>
        </r>
      </text>
    </comment>
    <comment ref="C16" authorId="0" shapeId="0">
      <text>
        <r>
          <rPr>
            <sz val="9"/>
            <color indexed="81"/>
            <rFont val="MS P ゴシック"/>
            <family val="3"/>
            <charset val="128"/>
          </rPr>
          <t xml:space="preserve">許可書の受付印に記載された年月日を記入してください。
</t>
        </r>
      </text>
    </comment>
    <comment ref="E16" authorId="0" shapeId="0">
      <text>
        <r>
          <rPr>
            <sz val="9"/>
            <color indexed="81"/>
            <rFont val="MS P ゴシック"/>
            <family val="3"/>
            <charset val="128"/>
          </rPr>
          <t xml:space="preserve">許可書の受付印に記載された番号を記入してください。
</t>
        </r>
      </text>
    </comment>
    <comment ref="A17" authorId="0" shapeId="0">
      <text>
        <r>
          <rPr>
            <sz val="9"/>
            <color indexed="81"/>
            <rFont val="MS P ゴシック"/>
            <family val="3"/>
            <charset val="128"/>
          </rPr>
          <t>該当する事項に☑をしてください。</t>
        </r>
      </text>
    </comment>
  </commentList>
</comments>
</file>

<file path=xl/sharedStrings.xml><?xml version="1.0" encoding="utf-8"?>
<sst xmlns="http://schemas.openxmlformats.org/spreadsheetml/2006/main" count="816" uniqueCount="463">
  <si>
    <t>新規</t>
  </si>
  <si>
    <t>□管理者復旧</t>
  </si>
  <si>
    <t>郵便番号</t>
    <rPh sb="0" eb="2">
      <t>ユウビン</t>
    </rPh>
    <rPh sb="2" eb="4">
      <t>バンゴウ</t>
    </rPh>
    <phoneticPr fontId="1"/>
  </si>
  <si>
    <t>住所</t>
    <rPh sb="0" eb="2">
      <t>ジュウショ</t>
    </rPh>
    <phoneticPr fontId="1"/>
  </si>
  <si>
    <t>氏名</t>
    <rPh sb="0" eb="2">
      <t>シメイ</t>
    </rPh>
    <phoneticPr fontId="1"/>
  </si>
  <si>
    <t>担当者</t>
    <rPh sb="0" eb="3">
      <t>タントウシャ</t>
    </rPh>
    <phoneticPr fontId="1"/>
  </si>
  <si>
    <t>TEL</t>
    <phoneticPr fontId="1"/>
  </si>
  <si>
    <t>歩道</t>
    <rPh sb="0" eb="2">
      <t>ホドウ</t>
    </rPh>
    <phoneticPr fontId="1"/>
  </si>
  <si>
    <t>路線名</t>
    <rPh sb="0" eb="2">
      <t>ロセン</t>
    </rPh>
    <rPh sb="2" eb="3">
      <t>メイ</t>
    </rPh>
    <phoneticPr fontId="1"/>
  </si>
  <si>
    <t>受付番号</t>
    <rPh sb="0" eb="2">
      <t>ウケツケ</t>
    </rPh>
    <rPh sb="2" eb="4">
      <t>バンゴウ</t>
    </rPh>
    <phoneticPr fontId="1"/>
  </si>
  <si>
    <t>許可年月日</t>
    <rPh sb="0" eb="2">
      <t>キョカ</t>
    </rPh>
    <rPh sb="2" eb="5">
      <t>ネンガッピ</t>
    </rPh>
    <phoneticPr fontId="1"/>
  </si>
  <si>
    <t>区分</t>
    <rPh sb="0" eb="2">
      <t>クブン</t>
    </rPh>
    <phoneticPr fontId="1"/>
  </si>
  <si>
    <t>区分1</t>
    <rPh sb="0" eb="2">
      <t>クブン</t>
    </rPh>
    <phoneticPr fontId="1"/>
  </si>
  <si>
    <t>区分2</t>
    <rPh sb="0" eb="2">
      <t>クブン</t>
    </rPh>
    <phoneticPr fontId="1"/>
  </si>
  <si>
    <t>添付書類</t>
    <rPh sb="0" eb="2">
      <t>テンプ</t>
    </rPh>
    <rPh sb="2" eb="4">
      <t>ショルイ</t>
    </rPh>
    <phoneticPr fontId="1"/>
  </si>
  <si>
    <t>開始日</t>
    <rPh sb="0" eb="2">
      <t>カイシ</t>
    </rPh>
    <rPh sb="2" eb="3">
      <t>ヒ</t>
    </rPh>
    <phoneticPr fontId="1"/>
  </si>
  <si>
    <t>終了予定日</t>
    <rPh sb="0" eb="2">
      <t>シュウリョウ</t>
    </rPh>
    <rPh sb="2" eb="4">
      <t>ヨテイ</t>
    </rPh>
    <rPh sb="4" eb="5">
      <t>ヒ</t>
    </rPh>
    <phoneticPr fontId="1"/>
  </si>
  <si>
    <t>占用日数</t>
    <rPh sb="0" eb="2">
      <t>センヨウ</t>
    </rPh>
    <rPh sb="2" eb="4">
      <t>ニッスウ</t>
    </rPh>
    <phoneticPr fontId="1"/>
  </si>
  <si>
    <t>規　　模</t>
    <rPh sb="0" eb="1">
      <t>キ</t>
    </rPh>
    <rPh sb="3" eb="4">
      <t>ボ</t>
    </rPh>
    <phoneticPr fontId="1"/>
  </si>
  <si>
    <t>数　　量</t>
    <rPh sb="0" eb="1">
      <t>スウ</t>
    </rPh>
    <rPh sb="3" eb="4">
      <t>リョウ</t>
    </rPh>
    <phoneticPr fontId="1"/>
  </si>
  <si>
    <t>物件の構造</t>
    <rPh sb="0" eb="2">
      <t>ブッケン</t>
    </rPh>
    <rPh sb="3" eb="5">
      <t>コウゾウ</t>
    </rPh>
    <phoneticPr fontId="1"/>
  </si>
  <si>
    <t>工事の方法</t>
    <rPh sb="0" eb="2">
      <t>コウジ</t>
    </rPh>
    <rPh sb="3" eb="5">
      <t>ホウホウ</t>
    </rPh>
    <phoneticPr fontId="1"/>
  </si>
  <si>
    <t>幅・外径(m)</t>
    <rPh sb="0" eb="1">
      <t>ハバ</t>
    </rPh>
    <rPh sb="2" eb="4">
      <t>ガイケイ</t>
    </rPh>
    <phoneticPr fontId="1"/>
  </si>
  <si>
    <t>長さ(m)</t>
    <rPh sb="0" eb="1">
      <t>ナガ</t>
    </rPh>
    <phoneticPr fontId="1"/>
  </si>
  <si>
    <t>数量・本数</t>
    <rPh sb="0" eb="2">
      <t>スウリョウ</t>
    </rPh>
    <rPh sb="3" eb="5">
      <t>ホンスウ</t>
    </rPh>
    <phoneticPr fontId="1"/>
  </si>
  <si>
    <t>「新規」「更新」「変更」を選択してください。</t>
    <phoneticPr fontId="1"/>
  </si>
  <si>
    <t>「更新」「変更」を選択した場合のみ記入してください。「新規」を選択した場合は記入不要です。</t>
    <rPh sb="9" eb="11">
      <t>センタク</t>
    </rPh>
    <rPh sb="17" eb="19">
      <t>キニュウ</t>
    </rPh>
    <rPh sb="27" eb="29">
      <t>シンキ</t>
    </rPh>
    <rPh sb="31" eb="33">
      <t>センタク</t>
    </rPh>
    <rPh sb="35" eb="37">
      <t>バアイ</t>
    </rPh>
    <rPh sb="38" eb="40">
      <t>キニュウ</t>
    </rPh>
    <rPh sb="40" eb="42">
      <t>フヨウ</t>
    </rPh>
    <phoneticPr fontId="1"/>
  </si>
  <si>
    <t>072-784-8058</t>
    <phoneticPr fontId="1"/>
  </si>
  <si>
    <t>場所</t>
    <rPh sb="0" eb="2">
      <t>バショ</t>
    </rPh>
    <phoneticPr fontId="1"/>
  </si>
  <si>
    <t>(2部提出)</t>
  </si>
  <si>
    <t>歩道</t>
  </si>
  <si>
    <t>←直営又は請負</t>
    <rPh sb="1" eb="3">
      <t>チョクエイ</t>
    </rPh>
    <rPh sb="3" eb="4">
      <t>マタ</t>
    </rPh>
    <rPh sb="5" eb="7">
      <t>ウケオイ</t>
    </rPh>
    <phoneticPr fontId="1"/>
  </si>
  <si>
    <t>氏　名　</t>
    <phoneticPr fontId="1"/>
  </si>
  <si>
    <t>担当者　</t>
    <phoneticPr fontId="1"/>
  </si>
  <si>
    <t>ＴＥＬ　</t>
    <phoneticPr fontId="1"/>
  </si>
  <si>
    <t>住　所　</t>
    <phoneticPr fontId="1"/>
  </si>
  <si>
    <t>　　〒　</t>
    <phoneticPr fontId="1"/>
  </si>
  <si>
    <t>備　　　考</t>
    <phoneticPr fontId="1"/>
  </si>
  <si>
    <t>方　　　法</t>
    <phoneticPr fontId="1"/>
  </si>
  <si>
    <t>伊丹警察署長　様</t>
    <rPh sb="0" eb="2">
      <t>イタミ</t>
    </rPh>
    <rPh sb="2" eb="4">
      <t>ケイサツ</t>
    </rPh>
    <rPh sb="4" eb="6">
      <t>ショチョウ</t>
    </rPh>
    <rPh sb="7" eb="8">
      <t>サマ</t>
    </rPh>
    <phoneticPr fontId="1"/>
  </si>
  <si>
    <t>年　　　月　　　日</t>
    <rPh sb="0" eb="1">
      <t>ネン</t>
    </rPh>
    <rPh sb="4" eb="5">
      <t>ツキ</t>
    </rPh>
    <rPh sb="8" eb="9">
      <t>ヒ</t>
    </rPh>
    <phoneticPr fontId="1"/>
  </si>
  <si>
    <t>記</t>
    <rPh sb="0" eb="1">
      <t>キ</t>
    </rPh>
    <phoneticPr fontId="1"/>
  </si>
  <si>
    <t>① 申請者の情報</t>
    <rPh sb="2" eb="5">
      <t>シンセイシャ</t>
    </rPh>
    <rPh sb="6" eb="8">
      <t>ジョウホウ</t>
    </rPh>
    <phoneticPr fontId="1"/>
  </si>
  <si>
    <t>② 申請区分</t>
    <rPh sb="2" eb="4">
      <t>シンセイ</t>
    </rPh>
    <rPh sb="4" eb="6">
      <t>クブン</t>
    </rPh>
    <phoneticPr fontId="1"/>
  </si>
  <si>
    <t>③ 占用等の場所</t>
    <rPh sb="2" eb="4">
      <t>センヨウ</t>
    </rPh>
    <rPh sb="4" eb="5">
      <t>トウ</t>
    </rPh>
    <rPh sb="6" eb="8">
      <t>バショ</t>
    </rPh>
    <phoneticPr fontId="1"/>
  </si>
  <si>
    <t>占用</t>
  </si>
  <si>
    <t>占　用　料</t>
    <rPh sb="0" eb="1">
      <t>セン</t>
    </rPh>
    <rPh sb="2" eb="3">
      <t>ヨウ</t>
    </rPh>
    <rPh sb="4" eb="5">
      <t>リョウ</t>
    </rPh>
    <phoneticPr fontId="1"/>
  </si>
  <si>
    <t>課　長</t>
    <rPh sb="0" eb="1">
      <t>カ</t>
    </rPh>
    <rPh sb="2" eb="3">
      <t>チョウ</t>
    </rPh>
    <phoneticPr fontId="1"/>
  </si>
  <si>
    <t>様式第１号</t>
  </si>
  <si>
    <t>工事実施の</t>
  </si>
  <si>
    <t>施工責任者</t>
  </si>
  <si>
    <t>区分1</t>
  </si>
  <si>
    <t>区分2</t>
  </si>
  <si>
    <t>幅・外径(m)</t>
    <phoneticPr fontId="1"/>
  </si>
  <si>
    <t>長さ(m)</t>
    <phoneticPr fontId="1"/>
  </si>
  <si>
    <t>個数等</t>
    <rPh sb="0" eb="2">
      <t>コスウ</t>
    </rPh>
    <rPh sb="2" eb="3">
      <t>トウ</t>
    </rPh>
    <phoneticPr fontId="1"/>
  </si>
  <si>
    <t>□申請者復旧（A・B・C・L・歩道）区分</t>
    <rPh sb="15" eb="17">
      <t>ホドウ</t>
    </rPh>
    <phoneticPr fontId="1"/>
  </si>
  <si>
    <t>起案日</t>
    <rPh sb="2" eb="3">
      <t>ヒ</t>
    </rPh>
    <phoneticPr fontId="1"/>
  </si>
  <si>
    <t>決裁日・許可日</t>
    <rPh sb="0" eb="2">
      <t>ケッサイ</t>
    </rPh>
    <rPh sb="2" eb="3">
      <t>ヒ</t>
    </rPh>
    <rPh sb="4" eb="6">
      <t>キョカ</t>
    </rPh>
    <rPh sb="6" eb="7">
      <t>ヒ</t>
    </rPh>
    <phoneticPr fontId="1"/>
  </si>
  <si>
    <t>名　称　等</t>
    <rPh sb="0" eb="1">
      <t>ナ</t>
    </rPh>
    <rPh sb="2" eb="3">
      <t>ショウ</t>
    </rPh>
    <rPh sb="4" eb="5">
      <t>トウ</t>
    </rPh>
    <phoneticPr fontId="1"/>
  </si>
  <si>
    <t>　　　　年　　　月　　　日</t>
    <phoneticPr fontId="1"/>
  </si>
  <si>
    <t>注1) 本紙申請書に替えて道路法施行規則(昭和27年建設省令第25号)様式第5に規定する申請書による申請も受付けます。</t>
    <phoneticPr fontId="1"/>
  </si>
  <si>
    <t xml:space="preserve">〒 </t>
    <phoneticPr fontId="1"/>
  </si>
  <si>
    <t xml:space="preserve">住　所 </t>
    <phoneticPr fontId="1"/>
  </si>
  <si>
    <t xml:space="preserve">担当者 </t>
    <phoneticPr fontId="1"/>
  </si>
  <si>
    <t xml:space="preserve">ＴＥＬ </t>
    <phoneticPr fontId="1"/>
  </si>
  <si>
    <t>　　　年　　月　　日</t>
    <phoneticPr fontId="1"/>
  </si>
  <si>
    <t>担　当</t>
    <phoneticPr fontId="1"/>
  </si>
  <si>
    <t>合議・意見</t>
    <rPh sb="0" eb="2">
      <t>ゴウギ</t>
    </rPh>
    <rPh sb="3" eb="5">
      <t>イケン</t>
    </rPh>
    <phoneticPr fontId="1"/>
  </si>
  <si>
    <t>様式第２号</t>
    <rPh sb="0" eb="2">
      <t>ヨウシキ</t>
    </rPh>
    <rPh sb="2" eb="3">
      <t>ダイ</t>
    </rPh>
    <rPh sb="4" eb="5">
      <t>ゴウ</t>
    </rPh>
    <phoneticPr fontId="1"/>
  </si>
  <si>
    <t>伊丹市長</t>
    <phoneticPr fontId="1"/>
  </si>
  <si>
    <t>上記のとおり届出がありましたので報告します。</t>
    <rPh sb="6" eb="8">
      <t>トドケデ</t>
    </rPh>
    <rPh sb="16" eb="18">
      <t>ホウコク</t>
    </rPh>
    <phoneticPr fontId="1"/>
  </si>
  <si>
    <t>伊丹市道路占用等規則及び伊丹市法定外公共物管理条例等の規定に基づき、届け出ます。</t>
    <rPh sb="0" eb="3">
      <t>イタミシ</t>
    </rPh>
    <rPh sb="3" eb="5">
      <t>ドウロ</t>
    </rPh>
    <rPh sb="5" eb="7">
      <t>センヨウ</t>
    </rPh>
    <rPh sb="7" eb="8">
      <t>トウ</t>
    </rPh>
    <rPh sb="8" eb="10">
      <t>キソク</t>
    </rPh>
    <rPh sb="10" eb="11">
      <t>オヨ</t>
    </rPh>
    <rPh sb="12" eb="15">
      <t>イタミシ</t>
    </rPh>
    <rPh sb="15" eb="17">
      <t>ホウテイ</t>
    </rPh>
    <rPh sb="17" eb="18">
      <t>ガイ</t>
    </rPh>
    <rPh sb="18" eb="20">
      <t>コウキョウ</t>
    </rPh>
    <rPh sb="20" eb="21">
      <t>ブツ</t>
    </rPh>
    <rPh sb="21" eb="23">
      <t>カンリ</t>
    </rPh>
    <rPh sb="23" eb="25">
      <t>ジョウレイ</t>
    </rPh>
    <rPh sb="25" eb="26">
      <t>トウ</t>
    </rPh>
    <rPh sb="27" eb="29">
      <t>キテイ</t>
    </rPh>
    <rPh sb="30" eb="31">
      <t>モト</t>
    </rPh>
    <rPh sb="34" eb="35">
      <t>トド</t>
    </rPh>
    <rPh sb="36" eb="37">
      <t>デ</t>
    </rPh>
    <phoneticPr fontId="1"/>
  </si>
  <si>
    <t>前</t>
    <rPh sb="0" eb="1">
      <t>マエ</t>
    </rPh>
    <phoneticPr fontId="1"/>
  </si>
  <si>
    <t>後</t>
    <rPh sb="0" eb="1">
      <t>ゴ</t>
    </rPh>
    <phoneticPr fontId="1"/>
  </si>
  <si>
    <t>届　出　事　項</t>
    <rPh sb="0" eb="1">
      <t>トドケ</t>
    </rPh>
    <rPh sb="2" eb="3">
      <t>デ</t>
    </rPh>
    <rPh sb="4" eb="5">
      <t>コト</t>
    </rPh>
    <rPh sb="6" eb="7">
      <t>コウ</t>
    </rPh>
    <phoneticPr fontId="1"/>
  </si>
  <si>
    <t>□住所の変更</t>
    <rPh sb="4" eb="6">
      <t>ヘンコウ</t>
    </rPh>
    <phoneticPr fontId="1"/>
  </si>
  <si>
    <t>□氏名の変更</t>
    <rPh sb="1" eb="3">
      <t>シメイ</t>
    </rPh>
    <rPh sb="4" eb="6">
      <t>ヘンコウ</t>
    </rPh>
    <phoneticPr fontId="1"/>
  </si>
  <si>
    <t>届 出 の 理 由</t>
    <rPh sb="0" eb="1">
      <t>トドケ</t>
    </rPh>
    <rPh sb="2" eb="3">
      <t>デ</t>
    </rPh>
    <rPh sb="6" eb="7">
      <t>リ</t>
    </rPh>
    <rPh sb="8" eb="9">
      <t>ヨシ</t>
    </rPh>
    <phoneticPr fontId="1"/>
  </si>
  <si>
    <t xml:space="preserve"> から選択</t>
    <rPh sb="3" eb="5">
      <t>センタク</t>
    </rPh>
    <phoneticPr fontId="1"/>
  </si>
  <si>
    <t>変更等の内容</t>
    <rPh sb="0" eb="2">
      <t>ヘンコウ</t>
    </rPh>
    <rPh sb="2" eb="3">
      <t>トウ</t>
    </rPh>
    <rPh sb="4" eb="6">
      <t>ナイヨウ</t>
    </rPh>
    <phoneticPr fontId="1"/>
  </si>
  <si>
    <t>占用等目的</t>
    <phoneticPr fontId="1"/>
  </si>
  <si>
    <t>占用等場所</t>
    <phoneticPr fontId="1"/>
  </si>
  <si>
    <t>【区分1】
 車道・歩道・</t>
    <rPh sb="1" eb="3">
      <t>クブン</t>
    </rPh>
    <phoneticPr fontId="1"/>
  </si>
  <si>
    <t xml:space="preserve"> 里道・水路・
 その他</t>
    <rPh sb="1" eb="3">
      <t>リドウ</t>
    </rPh>
    <rPh sb="4" eb="6">
      <t>スイロ</t>
    </rPh>
    <phoneticPr fontId="1"/>
  </si>
  <si>
    <t>占用等期間</t>
    <phoneticPr fontId="1"/>
  </si>
  <si>
    <t>の復旧方法</t>
    <phoneticPr fontId="1"/>
  </si>
  <si>
    <t>道　路　等</t>
    <phoneticPr fontId="1"/>
  </si>
  <si>
    <t>路　線　名</t>
    <rPh sb="0" eb="1">
      <t>ミチ</t>
    </rPh>
    <rPh sb="2" eb="3">
      <t>セン</t>
    </rPh>
    <rPh sb="4" eb="5">
      <t>メイ</t>
    </rPh>
    <phoneticPr fontId="1"/>
  </si>
  <si>
    <t>添付書類</t>
    <phoneticPr fontId="1"/>
  </si>
  <si>
    <t>規　　　模</t>
    <rPh sb="0" eb="1">
      <t>キ</t>
    </rPh>
    <rPh sb="4" eb="5">
      <t>ボ</t>
    </rPh>
    <phoneticPr fontId="1"/>
  </si>
  <si>
    <t>数　　　量</t>
    <rPh sb="0" eb="1">
      <t>スウ</t>
    </rPh>
    <rPh sb="4" eb="5">
      <t>リョウ</t>
    </rPh>
    <phoneticPr fontId="1"/>
  </si>
  <si>
    <t>　道路法第24条、道路法第32条又は伊丹市法定外公共物管理条例第4条の規定により許可又は承認します。</t>
    <rPh sb="16" eb="17">
      <t>マタ</t>
    </rPh>
    <phoneticPr fontId="1"/>
  </si>
  <si>
    <t>伊丹警察署長</t>
    <rPh sb="0" eb="2">
      <t>イタミ</t>
    </rPh>
    <rPh sb="2" eb="4">
      <t>ケイサツ</t>
    </rPh>
    <rPh sb="4" eb="6">
      <t>ショチョウ</t>
    </rPh>
    <phoneticPr fontId="1"/>
  </si>
  <si>
    <t>特　　　記</t>
    <rPh sb="0" eb="1">
      <t>トク</t>
    </rPh>
    <rPh sb="4" eb="5">
      <t>キ</t>
    </rPh>
    <phoneticPr fontId="1"/>
  </si>
  <si>
    <t>□</t>
    <phoneticPr fontId="1"/>
  </si>
  <si>
    <t>　道路占用等にあたっては、別に記載している許可条件及び下記の☑の事項を遵守すること。</t>
    <phoneticPr fontId="1"/>
  </si>
  <si>
    <t>□管理者復旧　□その他（　　　　　）</t>
    <rPh sb="10" eb="11">
      <t>タ</t>
    </rPh>
    <phoneticPr fontId="1"/>
  </si>
  <si>
    <t>道路占用許可等申請書</t>
    <rPh sb="6" eb="7">
      <t>トウ</t>
    </rPh>
    <phoneticPr fontId="1"/>
  </si>
  <si>
    <t>注2）変更の場合は、関係する欄の下部に変更後のものを記載し、上部に変更前のものを（　）書きしてください。</t>
    <rPh sb="0" eb="1">
      <t>チュウ</t>
    </rPh>
    <rPh sb="3" eb="5">
      <t>ヘンコウ</t>
    </rPh>
    <rPh sb="6" eb="8">
      <t>バアイ</t>
    </rPh>
    <rPh sb="10" eb="12">
      <t>カンケイ</t>
    </rPh>
    <rPh sb="14" eb="15">
      <t>ラン</t>
    </rPh>
    <rPh sb="16" eb="18">
      <t>カブ</t>
    </rPh>
    <rPh sb="19" eb="21">
      <t>ヘンコウ</t>
    </rPh>
    <rPh sb="21" eb="22">
      <t>ゴ</t>
    </rPh>
    <rPh sb="26" eb="28">
      <t>キサイ</t>
    </rPh>
    <rPh sb="33" eb="35">
      <t>ヘンコウ</t>
    </rPh>
    <rPh sb="35" eb="36">
      <t>マエ</t>
    </rPh>
    <rPh sb="43" eb="44">
      <t>カ</t>
    </rPh>
    <phoneticPr fontId="1"/>
  </si>
  <si>
    <t>　道路の占用の許可又は工事の承認を申請します。</t>
    <rPh sb="4" eb="6">
      <t>センヨウ</t>
    </rPh>
    <rPh sb="7" eb="9">
      <t>キョカ</t>
    </rPh>
    <rPh sb="9" eb="10">
      <t>マタ</t>
    </rPh>
    <rPh sb="11" eb="13">
      <t>コウジ</t>
    </rPh>
    <rPh sb="14" eb="16">
      <t>ショウニン</t>
    </rPh>
    <phoneticPr fontId="1"/>
  </si>
  <si>
    <t>占用物件の</t>
    <phoneticPr fontId="1"/>
  </si>
  <si>
    <t>構　　　造</t>
    <phoneticPr fontId="1"/>
  </si>
  <si>
    <t>工事の期間</t>
    <rPh sb="3" eb="5">
      <t>キカン</t>
    </rPh>
    <phoneticPr fontId="1"/>
  </si>
  <si>
    <t>注4）申請にあたっては、別紙記載要領をご確認の上作成してください。</t>
    <rPh sb="0" eb="1">
      <t>チュウ</t>
    </rPh>
    <rPh sb="3" eb="5">
      <t>シンセイ</t>
    </rPh>
    <rPh sb="12" eb="14">
      <t>ベッシ</t>
    </rPh>
    <rPh sb="14" eb="16">
      <t>キサイ</t>
    </rPh>
    <rPh sb="16" eb="18">
      <t>ヨウリョウ</t>
    </rPh>
    <rPh sb="20" eb="22">
      <t>カクニン</t>
    </rPh>
    <rPh sb="23" eb="24">
      <t>ウエ</t>
    </rPh>
    <rPh sb="24" eb="26">
      <t>サクセイ</t>
    </rPh>
    <phoneticPr fontId="1"/>
  </si>
  <si>
    <t>注3）許可又は承認を受けたときは、別に記載している許可等条件及び特記事項を遵守してください。</t>
    <rPh sb="0" eb="1">
      <t>チュウ</t>
    </rPh>
    <rPh sb="3" eb="5">
      <t>キョカ</t>
    </rPh>
    <rPh sb="5" eb="6">
      <t>マタ</t>
    </rPh>
    <rPh sb="7" eb="9">
      <t>ショウニン</t>
    </rPh>
    <rPh sb="10" eb="11">
      <t>ウ</t>
    </rPh>
    <rPh sb="17" eb="18">
      <t>ベツ</t>
    </rPh>
    <rPh sb="19" eb="21">
      <t>キサイ</t>
    </rPh>
    <rPh sb="25" eb="27">
      <t>キョカ</t>
    </rPh>
    <rPh sb="27" eb="28">
      <t>トウ</t>
    </rPh>
    <rPh sb="28" eb="30">
      <t>ジョウケン</t>
    </rPh>
    <rPh sb="30" eb="31">
      <t>オヨ</t>
    </rPh>
    <rPh sb="32" eb="34">
      <t>トッキ</t>
    </rPh>
    <rPh sb="34" eb="36">
      <t>ジコウ</t>
    </rPh>
    <rPh sb="37" eb="39">
      <t>ジュンシュ</t>
    </rPh>
    <phoneticPr fontId="1"/>
  </si>
  <si>
    <t>許可等の場所</t>
    <rPh sb="0" eb="2">
      <t>キョカ</t>
    </rPh>
    <rPh sb="2" eb="3">
      <t>トウ</t>
    </rPh>
    <rPh sb="4" eb="6">
      <t>バショ</t>
    </rPh>
    <phoneticPr fontId="1"/>
  </si>
  <si>
    <t>許可等の物件</t>
    <rPh sb="0" eb="2">
      <t>キョカ</t>
    </rPh>
    <rPh sb="2" eb="3">
      <t>トウ</t>
    </rPh>
    <rPh sb="4" eb="6">
      <t>ブッケン</t>
    </rPh>
    <phoneticPr fontId="1"/>
  </si>
  <si>
    <t>許可等年月日</t>
    <rPh sb="0" eb="1">
      <t>キョ</t>
    </rPh>
    <rPh sb="1" eb="2">
      <t>カ</t>
    </rPh>
    <rPh sb="2" eb="3">
      <t>トウ</t>
    </rPh>
    <rPh sb="3" eb="4">
      <t>ネン</t>
    </rPh>
    <rPh sb="4" eb="5">
      <t>ツキ</t>
    </rPh>
    <rPh sb="5" eb="6">
      <t>ヒ</t>
    </rPh>
    <phoneticPr fontId="1"/>
  </si>
  <si>
    <t>許　可　等　番　号</t>
    <rPh sb="0" eb="1">
      <t>キョ</t>
    </rPh>
    <rPh sb="2" eb="3">
      <t>カ</t>
    </rPh>
    <rPh sb="4" eb="5">
      <t>トウ</t>
    </rPh>
    <rPh sb="6" eb="7">
      <t>バン</t>
    </rPh>
    <rPh sb="8" eb="9">
      <t>ゴウ</t>
    </rPh>
    <phoneticPr fontId="1"/>
  </si>
  <si>
    <t>道路占用許可等変更等届</t>
    <rPh sb="0" eb="2">
      <t>ドウロ</t>
    </rPh>
    <rPh sb="2" eb="4">
      <t>センヨウ</t>
    </rPh>
    <rPh sb="4" eb="6">
      <t>キョカ</t>
    </rPh>
    <rPh sb="6" eb="7">
      <t>トウ</t>
    </rPh>
    <rPh sb="7" eb="9">
      <t>ヘンコウ</t>
    </rPh>
    <rPh sb="9" eb="10">
      <t>トウ</t>
    </rPh>
    <rPh sb="10" eb="11">
      <t>トドケ</t>
    </rPh>
    <phoneticPr fontId="1"/>
  </si>
  <si>
    <t>　伊丹市長　様</t>
    <rPh sb="6" eb="7">
      <t>サマ</t>
    </rPh>
    <phoneticPr fontId="1"/>
  </si>
  <si>
    <r>
      <rPr>
        <sz val="9"/>
        <rFont val="ＭＳ 明朝"/>
        <family val="1"/>
        <charset val="128"/>
      </rPr>
      <t xml:space="preserve">氏　名
</t>
    </r>
    <r>
      <rPr>
        <sz val="6"/>
        <rFont val="ＭＳ 明朝"/>
        <family val="1"/>
        <charset val="128"/>
      </rPr>
      <t>法人の方は
名称と代表
者名を記入</t>
    </r>
    <rPh sb="4" eb="6">
      <t>ホウジン</t>
    </rPh>
    <rPh sb="7" eb="8">
      <t>カタ</t>
    </rPh>
    <rPh sb="10" eb="12">
      <t>メイショウ</t>
    </rPh>
    <rPh sb="12" eb="13">
      <t>ジンメイ</t>
    </rPh>
    <rPh sb="13" eb="14">
      <t>ダイ</t>
    </rPh>
    <rPh sb="14" eb="15">
      <t>ヒョウ</t>
    </rPh>
    <rPh sb="16" eb="17">
      <t>シャ</t>
    </rPh>
    <rPh sb="17" eb="18">
      <t>メイ</t>
    </rPh>
    <rPh sb="19" eb="21">
      <t>キニュウ</t>
    </rPh>
    <phoneticPr fontId="1"/>
  </si>
  <si>
    <t>【区分2】
 占用・工事</t>
    <rPh sb="1" eb="3">
      <t>クブン</t>
    </rPh>
    <rPh sb="10" eb="12">
      <t>コウジ</t>
    </rPh>
    <phoneticPr fontId="1"/>
  </si>
  <si>
    <t>上記について条件を付して許可又は承認してよろしいか。</t>
    <rPh sb="14" eb="15">
      <t>マタ</t>
    </rPh>
    <rPh sb="16" eb="18">
      <t>ショウニン</t>
    </rPh>
    <phoneticPr fontId="1"/>
  </si>
  <si>
    <t>←開削、推進、シールドなど特記事項があれば記入してください。</t>
    <rPh sb="1" eb="3">
      <t>カイサク</t>
    </rPh>
    <rPh sb="4" eb="6">
      <t>スイシン</t>
    </rPh>
    <phoneticPr fontId="1"/>
  </si>
  <si>
    <t>道路法39条1項</t>
    <phoneticPr fontId="1"/>
  </si>
  <si>
    <t>法定外使用の根拠法令</t>
    <rPh sb="0" eb="1">
      <t>ホウ</t>
    </rPh>
    <rPh sb="1" eb="2">
      <t>サダム</t>
    </rPh>
    <rPh sb="2" eb="3">
      <t>ガイ</t>
    </rPh>
    <rPh sb="3" eb="5">
      <t>シヨウ</t>
    </rPh>
    <rPh sb="6" eb="8">
      <t>コンキョ</t>
    </rPh>
    <rPh sb="8" eb="10">
      <t>ホウレイ</t>
    </rPh>
    <phoneticPr fontId="1"/>
  </si>
  <si>
    <t>道路占用の根拠法令</t>
    <rPh sb="0" eb="1">
      <t>ミチ</t>
    </rPh>
    <rPh sb="1" eb="2">
      <t>ミチ</t>
    </rPh>
    <rPh sb="2" eb="4">
      <t>センヨウ</t>
    </rPh>
    <rPh sb="5" eb="7">
      <t>コンキョ</t>
    </rPh>
    <rPh sb="7" eb="9">
      <t>ホウレイ</t>
    </rPh>
    <phoneticPr fontId="1"/>
  </si>
  <si>
    <t>車道、歩道、里道、水路のどれにあたるかのご確認は土地調査課（072-784-8059）にお問合わせください。</t>
    <rPh sb="21" eb="23">
      <t>カクニン</t>
    </rPh>
    <rPh sb="24" eb="26">
      <t>トチ</t>
    </rPh>
    <rPh sb="26" eb="28">
      <t>チョウサ</t>
    </rPh>
    <rPh sb="28" eb="29">
      <t>カ</t>
    </rPh>
    <rPh sb="45" eb="46">
      <t>ト</t>
    </rPh>
    <rPh sb="46" eb="47">
      <t>ア</t>
    </rPh>
    <phoneticPr fontId="1"/>
  </si>
  <si>
    <t>区分2は、工事（道路法24条関係）、占用（道路法32条関係）から、該当するものを選択してください。</t>
    <rPh sb="0" eb="2">
      <t>クブン</t>
    </rPh>
    <rPh sb="5" eb="7">
      <t>コウジ</t>
    </rPh>
    <rPh sb="8" eb="10">
      <t>ドウロ</t>
    </rPh>
    <rPh sb="10" eb="11">
      <t>ホウ</t>
    </rPh>
    <rPh sb="13" eb="14">
      <t>ジョウ</t>
    </rPh>
    <rPh sb="14" eb="16">
      <t>カンケイ</t>
    </rPh>
    <rPh sb="18" eb="20">
      <t>センヨウ</t>
    </rPh>
    <rPh sb="21" eb="24">
      <t>ドウロホウ</t>
    </rPh>
    <rPh sb="26" eb="27">
      <t>ジョウ</t>
    </rPh>
    <rPh sb="27" eb="29">
      <t>カンケイ</t>
    </rPh>
    <rPh sb="33" eb="35">
      <t>ガイトウ</t>
    </rPh>
    <rPh sb="40" eb="42">
      <t>センタク</t>
    </rPh>
    <phoneticPr fontId="1"/>
  </si>
  <si>
    <t>区分1は、占用場所等について、車道、歩道、里道、水路、その他から、該当するものを選択してください。</t>
    <rPh sb="0" eb="2">
      <t>クブン</t>
    </rPh>
    <rPh sb="9" eb="10">
      <t>トウ</t>
    </rPh>
    <phoneticPr fontId="1"/>
  </si>
  <si>
    <t>※申請日</t>
    <rPh sb="1" eb="3">
      <t>シンセイ</t>
    </rPh>
    <rPh sb="3" eb="4">
      <t>ビ</t>
    </rPh>
    <phoneticPr fontId="1"/>
  </si>
  <si>
    <t>○印刷について</t>
    <rPh sb="1" eb="3">
      <t>インサツ</t>
    </rPh>
    <phoneticPr fontId="1"/>
  </si>
  <si>
    <t>・申請にあたって不明な点がございましたら、道路保全課の占用申請担当（072-784-8058）までご連絡ください。</t>
    <rPh sb="1" eb="3">
      <t>シンセイ</t>
    </rPh>
    <rPh sb="8" eb="10">
      <t>フメイ</t>
    </rPh>
    <rPh sb="11" eb="12">
      <t>テン</t>
    </rPh>
    <rPh sb="21" eb="23">
      <t>ドウロ</t>
    </rPh>
    <rPh sb="23" eb="25">
      <t>ホゼン</t>
    </rPh>
    <rPh sb="25" eb="26">
      <t>カ</t>
    </rPh>
    <rPh sb="27" eb="29">
      <t>センヨウ</t>
    </rPh>
    <rPh sb="29" eb="31">
      <t>シンセイ</t>
    </rPh>
    <rPh sb="31" eb="33">
      <t>タントウ</t>
    </rPh>
    <rPh sb="50" eb="52">
      <t>レンラク</t>
    </rPh>
    <phoneticPr fontId="1"/>
  </si>
  <si>
    <t>・以上で記入は終了です。「印刷」シートに移動し、申請書等を印刷してください。</t>
    <rPh sb="13" eb="15">
      <t>インサツ</t>
    </rPh>
    <rPh sb="20" eb="22">
      <t>イドウ</t>
    </rPh>
    <rPh sb="24" eb="27">
      <t>シンセイショ</t>
    </rPh>
    <rPh sb="27" eb="28">
      <t>トウ</t>
    </rPh>
    <rPh sb="29" eb="31">
      <t>インサツ</t>
    </rPh>
    <phoneticPr fontId="1"/>
  </si>
  <si>
    <t>・完了届（５枚目）は、工事完了後、提出してください。</t>
    <rPh sb="1" eb="3">
      <t>カンリョウ</t>
    </rPh>
    <rPh sb="3" eb="4">
      <t>トドケ</t>
    </rPh>
    <rPh sb="6" eb="8">
      <t>マイメ</t>
    </rPh>
    <rPh sb="11" eb="13">
      <t>コウジ</t>
    </rPh>
    <rPh sb="13" eb="15">
      <t>カンリョウ</t>
    </rPh>
    <rPh sb="15" eb="16">
      <t>ゴ</t>
    </rPh>
    <rPh sb="17" eb="19">
      <t>テイシュツ</t>
    </rPh>
    <phoneticPr fontId="1"/>
  </si>
  <si>
    <t>占用等物件</t>
    <rPh sb="2" eb="3">
      <t>トウ</t>
    </rPh>
    <phoneticPr fontId="1"/>
  </si>
  <si>
    <t>直営工事</t>
  </si>
  <si>
    <t>道路占用等許可書</t>
    <rPh sb="4" eb="5">
      <t>トウ</t>
    </rPh>
    <rPh sb="5" eb="7">
      <t>キョカ</t>
    </rPh>
    <phoneticPr fontId="1"/>
  </si>
  <si>
    <t>会社名等</t>
    <rPh sb="0" eb="3">
      <t>カイシャメイ</t>
    </rPh>
    <rPh sb="3" eb="4">
      <t>トウ</t>
    </rPh>
    <phoneticPr fontId="1"/>
  </si>
  <si>
    <t>道路占用料条例3条1号</t>
    <rPh sb="0" eb="2">
      <t>ドウロ</t>
    </rPh>
    <rPh sb="2" eb="4">
      <t>センヨウ</t>
    </rPh>
    <rPh sb="4" eb="5">
      <t>リョウ</t>
    </rPh>
    <rPh sb="5" eb="7">
      <t>ジョウレイ</t>
    </rPh>
    <rPh sb="8" eb="9">
      <t>ジョウ</t>
    </rPh>
    <rPh sb="10" eb="11">
      <t>ゴウ</t>
    </rPh>
    <phoneticPr fontId="1"/>
  </si>
  <si>
    <t>道路占用料条例3条2号</t>
    <rPh sb="0" eb="2">
      <t>ドウロ</t>
    </rPh>
    <rPh sb="2" eb="4">
      <t>センヨウ</t>
    </rPh>
    <rPh sb="4" eb="5">
      <t>リョウ</t>
    </rPh>
    <rPh sb="5" eb="7">
      <t>ジョウレイ</t>
    </rPh>
    <rPh sb="8" eb="9">
      <t>ジョウ</t>
    </rPh>
    <rPh sb="10" eb="11">
      <t>ゴウ</t>
    </rPh>
    <phoneticPr fontId="1"/>
  </si>
  <si>
    <t>道路占用料条例3条3号</t>
    <rPh sb="0" eb="2">
      <t>ドウロ</t>
    </rPh>
    <rPh sb="2" eb="4">
      <t>センヨウ</t>
    </rPh>
    <rPh sb="4" eb="5">
      <t>リョウ</t>
    </rPh>
    <rPh sb="5" eb="7">
      <t>ジョウレイ</t>
    </rPh>
    <rPh sb="8" eb="9">
      <t>ジョウ</t>
    </rPh>
    <rPh sb="10" eb="11">
      <t>ゴウ</t>
    </rPh>
    <phoneticPr fontId="1"/>
  </si>
  <si>
    <t>道路占用料条例3条4号</t>
    <rPh sb="0" eb="2">
      <t>ドウロ</t>
    </rPh>
    <rPh sb="2" eb="4">
      <t>センヨウ</t>
    </rPh>
    <rPh sb="4" eb="5">
      <t>リョウ</t>
    </rPh>
    <rPh sb="5" eb="7">
      <t>ジョウレイ</t>
    </rPh>
    <rPh sb="8" eb="9">
      <t>ジョウ</t>
    </rPh>
    <rPh sb="10" eb="11">
      <t>ゴウ</t>
    </rPh>
    <phoneticPr fontId="1"/>
  </si>
  <si>
    <t>道路占用料規則4条1号</t>
    <rPh sb="0" eb="2">
      <t>ドウロ</t>
    </rPh>
    <rPh sb="2" eb="4">
      <t>センヨウ</t>
    </rPh>
    <rPh sb="4" eb="5">
      <t>リョウ</t>
    </rPh>
    <rPh sb="5" eb="7">
      <t>キソク</t>
    </rPh>
    <rPh sb="8" eb="9">
      <t>ジョウ</t>
    </rPh>
    <rPh sb="10" eb="11">
      <t>ゴウ</t>
    </rPh>
    <phoneticPr fontId="1"/>
  </si>
  <si>
    <t>道路占用料規則4条2号</t>
    <rPh sb="0" eb="2">
      <t>ドウロ</t>
    </rPh>
    <rPh sb="2" eb="4">
      <t>センヨウ</t>
    </rPh>
    <rPh sb="4" eb="5">
      <t>リョウ</t>
    </rPh>
    <rPh sb="5" eb="7">
      <t>キソク</t>
    </rPh>
    <rPh sb="8" eb="9">
      <t>ジョウ</t>
    </rPh>
    <rPh sb="10" eb="11">
      <t>ゴウ</t>
    </rPh>
    <phoneticPr fontId="1"/>
  </si>
  <si>
    <t>道路占用料規則4条3号</t>
    <rPh sb="0" eb="2">
      <t>ドウロ</t>
    </rPh>
    <rPh sb="2" eb="4">
      <t>センヨウ</t>
    </rPh>
    <rPh sb="4" eb="5">
      <t>リョウ</t>
    </rPh>
    <rPh sb="5" eb="7">
      <t>キソク</t>
    </rPh>
    <rPh sb="8" eb="9">
      <t>ジョウ</t>
    </rPh>
    <rPh sb="10" eb="11">
      <t>ゴウ</t>
    </rPh>
    <phoneticPr fontId="1"/>
  </si>
  <si>
    <t>道路占用料規則4条4号</t>
    <rPh sb="0" eb="2">
      <t>ドウロ</t>
    </rPh>
    <rPh sb="2" eb="4">
      <t>センヨウ</t>
    </rPh>
    <rPh sb="4" eb="5">
      <t>リョウ</t>
    </rPh>
    <rPh sb="5" eb="7">
      <t>キソク</t>
    </rPh>
    <rPh sb="8" eb="9">
      <t>ジョウ</t>
    </rPh>
    <rPh sb="10" eb="11">
      <t>ゴウ</t>
    </rPh>
    <phoneticPr fontId="1"/>
  </si>
  <si>
    <t>道路占用料規則4条5号</t>
    <rPh sb="0" eb="2">
      <t>ドウロ</t>
    </rPh>
    <rPh sb="2" eb="4">
      <t>センヨウ</t>
    </rPh>
    <rPh sb="4" eb="5">
      <t>リョウ</t>
    </rPh>
    <rPh sb="5" eb="7">
      <t>キソク</t>
    </rPh>
    <rPh sb="8" eb="9">
      <t>ジョウ</t>
    </rPh>
    <rPh sb="10" eb="11">
      <t>ゴウ</t>
    </rPh>
    <phoneticPr fontId="1"/>
  </si>
  <si>
    <t>道路占用料規則3条1号</t>
    <rPh sb="0" eb="2">
      <t>ドウロ</t>
    </rPh>
    <rPh sb="2" eb="4">
      <t>センヨウ</t>
    </rPh>
    <rPh sb="4" eb="5">
      <t>リョウ</t>
    </rPh>
    <rPh sb="5" eb="7">
      <t>キソク</t>
    </rPh>
    <rPh sb="8" eb="9">
      <t>ジョウ</t>
    </rPh>
    <rPh sb="10" eb="11">
      <t>ゴウ</t>
    </rPh>
    <phoneticPr fontId="1"/>
  </si>
  <si>
    <t>道路占用料規則3条2号</t>
    <rPh sb="0" eb="2">
      <t>ドウロ</t>
    </rPh>
    <rPh sb="2" eb="4">
      <t>センヨウ</t>
    </rPh>
    <rPh sb="4" eb="5">
      <t>リョウ</t>
    </rPh>
    <rPh sb="5" eb="7">
      <t>キソク</t>
    </rPh>
    <rPh sb="8" eb="9">
      <t>ジョウ</t>
    </rPh>
    <rPh sb="10" eb="11">
      <t>ゴウ</t>
    </rPh>
    <phoneticPr fontId="1"/>
  </si>
  <si>
    <t>道路占用料規則3条3号</t>
    <rPh sb="0" eb="2">
      <t>ドウロ</t>
    </rPh>
    <rPh sb="2" eb="4">
      <t>センヨウ</t>
    </rPh>
    <rPh sb="4" eb="5">
      <t>リョウ</t>
    </rPh>
    <rPh sb="5" eb="7">
      <t>キソク</t>
    </rPh>
    <rPh sb="8" eb="9">
      <t>ジョウ</t>
    </rPh>
    <rPh sb="10" eb="11">
      <t>ゴウ</t>
    </rPh>
    <phoneticPr fontId="1"/>
  </si>
  <si>
    <t>道路占用料規則3条4号</t>
    <rPh sb="0" eb="2">
      <t>ドウロ</t>
    </rPh>
    <rPh sb="2" eb="4">
      <t>センヨウ</t>
    </rPh>
    <rPh sb="4" eb="5">
      <t>リョウ</t>
    </rPh>
    <rPh sb="5" eb="7">
      <t>キソク</t>
    </rPh>
    <rPh sb="8" eb="9">
      <t>ジョウ</t>
    </rPh>
    <rPh sb="10" eb="11">
      <t>ゴウ</t>
    </rPh>
    <phoneticPr fontId="1"/>
  </si>
  <si>
    <t>道路占用等に関する協議書</t>
    <rPh sb="4" eb="5">
      <t>トウ</t>
    </rPh>
    <rPh sb="6" eb="7">
      <t>カン</t>
    </rPh>
    <rPh sb="9" eb="12">
      <t>キョウギショ</t>
    </rPh>
    <phoneticPr fontId="1"/>
  </si>
  <si>
    <t>道路占用等に関する回答書</t>
    <rPh sb="6" eb="7">
      <t>カン</t>
    </rPh>
    <rPh sb="9" eb="11">
      <t>カイトウ</t>
    </rPh>
    <rPh sb="11" eb="12">
      <t>ショ</t>
    </rPh>
    <phoneticPr fontId="1"/>
  </si>
  <si>
    <t>　道路占用等にあたっては、別に記載している許可条件及び特記事項を遵守すること。</t>
    <rPh sb="27" eb="29">
      <t>トッキ</t>
    </rPh>
    <phoneticPr fontId="1"/>
  </si>
  <si>
    <t>※許可条件</t>
    <rPh sb="1" eb="3">
      <t>キョカ</t>
    </rPh>
    <rPh sb="3" eb="5">
      <t>ジョウケン</t>
    </rPh>
    <phoneticPr fontId="1"/>
  </si>
  <si>
    <t>・このシートには、全部で５種類（申請書、許可書、協議書、回答書、完了届）の様式があります。</t>
    <rPh sb="9" eb="11">
      <t>ゼンブ</t>
    </rPh>
    <rPh sb="13" eb="15">
      <t>シュルイ</t>
    </rPh>
    <rPh sb="32" eb="34">
      <t>カンリョウ</t>
    </rPh>
    <rPh sb="34" eb="35">
      <t>トドケ</t>
    </rPh>
    <rPh sb="37" eb="39">
      <t>ヨウシキ</t>
    </rPh>
    <phoneticPr fontId="1"/>
  </si>
  <si>
    <t>・申請にあたっては、申請書、許可書、協議書、回答書（1枚目から4枚目）を印刷し、提出してください。</t>
    <rPh sb="27" eb="29">
      <t>マイメ</t>
    </rPh>
    <rPh sb="32" eb="34">
      <t>マイメ</t>
    </rPh>
    <rPh sb="36" eb="38">
      <t>インサツ</t>
    </rPh>
    <phoneticPr fontId="1"/>
  </si>
  <si>
    <t>道路占用工事等完了届</t>
    <rPh sb="4" eb="6">
      <t>コウジ</t>
    </rPh>
    <rPh sb="6" eb="7">
      <t>トウ</t>
    </rPh>
    <rPh sb="7" eb="9">
      <t>カンリョウ</t>
    </rPh>
    <rPh sb="9" eb="10">
      <t>トドケ</t>
    </rPh>
    <phoneticPr fontId="1"/>
  </si>
  <si>
    <t>上記のとおり届出がありましたので報告します。</t>
    <rPh sb="6" eb="7">
      <t>トド</t>
    </rPh>
    <rPh sb="7" eb="8">
      <t>デ</t>
    </rPh>
    <rPh sb="16" eb="18">
      <t>ホウコク</t>
    </rPh>
    <phoneticPr fontId="1"/>
  </si>
  <si>
    <t>（添付書類）</t>
    <rPh sb="1" eb="3">
      <t>テンプ</t>
    </rPh>
    <rPh sb="3" eb="5">
      <t>ショルイ</t>
    </rPh>
    <phoneticPr fontId="1"/>
  </si>
  <si>
    <t>１　完了届は、１部提出してください。</t>
    <rPh sb="2" eb="4">
      <t>カンリョウ</t>
    </rPh>
    <rPh sb="4" eb="5">
      <t>トドケ</t>
    </rPh>
    <rPh sb="8" eb="9">
      <t>ブ</t>
    </rPh>
    <rPh sb="9" eb="11">
      <t>テイシュツ</t>
    </rPh>
    <phoneticPr fontId="1"/>
  </si>
  <si>
    <t>２　許可書の写しを添付してください。</t>
    <rPh sb="2" eb="5">
      <t>キョカショ</t>
    </rPh>
    <rPh sb="6" eb="7">
      <t>ウツ</t>
    </rPh>
    <rPh sb="9" eb="11">
      <t>テンプ</t>
    </rPh>
    <phoneticPr fontId="1"/>
  </si>
  <si>
    <t>３　位置図、平面図、現場写真（着工前、施工中、竣工後）を添付してください。</t>
    <rPh sb="2" eb="5">
      <t>イチズ</t>
    </rPh>
    <rPh sb="6" eb="9">
      <t>ヘイメンズ</t>
    </rPh>
    <rPh sb="10" eb="12">
      <t>ゲンバ</t>
    </rPh>
    <rPh sb="12" eb="14">
      <t>シャシン</t>
    </rPh>
    <rPh sb="15" eb="17">
      <t>チャッコウ</t>
    </rPh>
    <rPh sb="17" eb="18">
      <t>マエ</t>
    </rPh>
    <rPh sb="19" eb="22">
      <t>セコウチュウ</t>
    </rPh>
    <rPh sb="23" eb="25">
      <t>シュンコウ</t>
    </rPh>
    <rPh sb="25" eb="26">
      <t>ゴ</t>
    </rPh>
    <rPh sb="28" eb="30">
      <t>テンプ</t>
    </rPh>
    <phoneticPr fontId="1"/>
  </si>
  <si>
    <t>総務課　東野</t>
    <rPh sb="0" eb="3">
      <t>ソウムカ</t>
    </rPh>
    <rPh sb="4" eb="6">
      <t>ヒガシノ</t>
    </rPh>
    <phoneticPr fontId="1"/>
  </si>
  <si>
    <t>通路橋</t>
    <rPh sb="0" eb="2">
      <t>ツウロ</t>
    </rPh>
    <rPh sb="2" eb="3">
      <t>ハシ</t>
    </rPh>
    <phoneticPr fontId="1"/>
  </si>
  <si>
    <t>名称</t>
    <rPh sb="0" eb="1">
      <t>ナ</t>
    </rPh>
    <rPh sb="1" eb="2">
      <t>ショウ</t>
    </rPh>
    <phoneticPr fontId="1"/>
  </si>
  <si>
    <t>工事内容</t>
    <rPh sb="0" eb="2">
      <t>コウジ</t>
    </rPh>
    <rPh sb="2" eb="4">
      <t>ナイヨウ</t>
    </rPh>
    <phoneticPr fontId="1"/>
  </si>
  <si>
    <t>設置</t>
    <rPh sb="0" eb="2">
      <t>セッチ</t>
    </rPh>
    <phoneticPr fontId="1"/>
  </si>
  <si>
    <t>足場</t>
    <rPh sb="0" eb="2">
      <t>アシバ</t>
    </rPh>
    <phoneticPr fontId="1"/>
  </si>
  <si>
    <t>切下げ</t>
    <rPh sb="0" eb="1">
      <t>キ</t>
    </rPh>
    <rPh sb="1" eb="2">
      <t>サ</t>
    </rPh>
    <phoneticPr fontId="1"/>
  </si>
  <si>
    <t>埋設</t>
    <rPh sb="0" eb="2">
      <t>マイセツ</t>
    </rPh>
    <phoneticPr fontId="1"/>
  </si>
  <si>
    <t>工事内容</t>
    <rPh sb="0" eb="2">
      <t>コウジ</t>
    </rPh>
    <rPh sb="2" eb="4">
      <t>ナイヨウ</t>
    </rPh>
    <phoneticPr fontId="1"/>
  </si>
  <si>
    <t>撤去</t>
    <rPh sb="0" eb="2">
      <t>テッキョ</t>
    </rPh>
    <phoneticPr fontId="1"/>
  </si>
  <si>
    <t>延長・面積</t>
    <rPh sb="0" eb="2">
      <t>エンチョウ</t>
    </rPh>
    <rPh sb="3" eb="5">
      <t>メンセキ</t>
    </rPh>
    <phoneticPr fontId="1"/>
  </si>
  <si>
    <t>側溝壁</t>
    <rPh sb="0" eb="2">
      <t>ソッコウ</t>
    </rPh>
    <rPh sb="2" eb="3">
      <t>ヘキ</t>
    </rPh>
    <phoneticPr fontId="1"/>
  </si>
  <si>
    <t>改修</t>
    <rPh sb="0" eb="2">
      <t>カイシュウ</t>
    </rPh>
    <phoneticPr fontId="1"/>
  </si>
  <si>
    <t>舗装</t>
    <rPh sb="0" eb="2">
      <t>ホソウ</t>
    </rPh>
    <phoneticPr fontId="1"/>
  </si>
  <si>
    <t>側溝壁を改修し、グレーチングを設置する場合</t>
    <rPh sb="0" eb="2">
      <t>ソッコウ</t>
    </rPh>
    <rPh sb="2" eb="3">
      <t>ヘキ</t>
    </rPh>
    <rPh sb="4" eb="6">
      <t>カイシュウ</t>
    </rPh>
    <rPh sb="15" eb="17">
      <t>セッチ</t>
    </rPh>
    <rPh sb="19" eb="21">
      <t>バアイ</t>
    </rPh>
    <phoneticPr fontId="1"/>
  </si>
  <si>
    <t>仮囲い</t>
    <rPh sb="0" eb="2">
      <t>カリガコ</t>
    </rPh>
    <phoneticPr fontId="1"/>
  </si>
  <si>
    <t>歩道を切下げる場合</t>
    <rPh sb="0" eb="2">
      <t>ホドウ</t>
    </rPh>
    <rPh sb="3" eb="5">
      <t>キリサ</t>
    </rPh>
    <rPh sb="7" eb="9">
      <t>バアイ</t>
    </rPh>
    <phoneticPr fontId="1"/>
  </si>
  <si>
    <t>工事に伴い、足場、仮囲いを設置する場合</t>
    <rPh sb="0" eb="2">
      <t>コウジ</t>
    </rPh>
    <rPh sb="3" eb="4">
      <t>トモナ</t>
    </rPh>
    <rPh sb="6" eb="8">
      <t>アシバ</t>
    </rPh>
    <rPh sb="9" eb="11">
      <t>カリガコ</t>
    </rPh>
    <rPh sb="13" eb="15">
      <t>セッチ</t>
    </rPh>
    <rPh sb="17" eb="19">
      <t>バアイ</t>
    </rPh>
    <phoneticPr fontId="1"/>
  </si>
  <si>
    <t>→</t>
    <phoneticPr fontId="1"/>
  </si>
  <si>
    <t>水路に通路橋を設置する場合</t>
    <rPh sb="0" eb="2">
      <t>スイロ</t>
    </rPh>
    <rPh sb="3" eb="5">
      <t>ツウロ</t>
    </rPh>
    <rPh sb="5" eb="6">
      <t>ハシ</t>
    </rPh>
    <rPh sb="7" eb="9">
      <t>セッチ</t>
    </rPh>
    <rPh sb="11" eb="13">
      <t>バアイ</t>
    </rPh>
    <phoneticPr fontId="1"/>
  </si>
  <si>
    <t>鉄骨造</t>
    <rPh sb="0" eb="3">
      <t>テッコツゾウ</t>
    </rPh>
    <phoneticPr fontId="1"/>
  </si>
  <si>
    <t>強化プラスチック</t>
    <rPh sb="0" eb="2">
      <t>キョウカ</t>
    </rPh>
    <phoneticPr fontId="1"/>
  </si>
  <si>
    <t>伊警第　　　　　号</t>
    <rPh sb="0" eb="1">
      <t>イ</t>
    </rPh>
    <rPh sb="1" eb="2">
      <t>ケイ</t>
    </rPh>
    <rPh sb="2" eb="3">
      <t>ダイ</t>
    </rPh>
    <rPh sb="8" eb="9">
      <t>ゴウ</t>
    </rPh>
    <phoneticPr fontId="1"/>
  </si>
  <si>
    <t xml:space="preserve">年　　　月　　　日 </t>
    <phoneticPr fontId="1"/>
  </si>
  <si>
    <t>　下記道路占用許可等申請について、道路法第32条第5項の規定等により協議します。</t>
    <rPh sb="1" eb="3">
      <t>カキ</t>
    </rPh>
    <rPh sb="3" eb="5">
      <t>ドウロ</t>
    </rPh>
    <rPh sb="5" eb="7">
      <t>センヨウ</t>
    </rPh>
    <rPh sb="7" eb="9">
      <t>キョカ</t>
    </rPh>
    <rPh sb="9" eb="10">
      <t>トウ</t>
    </rPh>
    <rPh sb="10" eb="12">
      <t>シンセイ</t>
    </rPh>
    <rPh sb="17" eb="20">
      <t>ドウロホウ</t>
    </rPh>
    <rPh sb="20" eb="21">
      <t>ダイ</t>
    </rPh>
    <rPh sb="23" eb="24">
      <t>ジョウ</t>
    </rPh>
    <rPh sb="24" eb="25">
      <t>ダイ</t>
    </rPh>
    <rPh sb="26" eb="27">
      <t>コウ</t>
    </rPh>
    <rPh sb="28" eb="30">
      <t>キテイ</t>
    </rPh>
    <rPh sb="30" eb="31">
      <t>トウ</t>
    </rPh>
    <rPh sb="34" eb="36">
      <t>キョウギ</t>
    </rPh>
    <phoneticPr fontId="1"/>
  </si>
  <si>
    <t>⑦ 工事時期</t>
    <rPh sb="2" eb="4">
      <t>コウジ</t>
    </rPh>
    <rPh sb="4" eb="6">
      <t>ジキ</t>
    </rPh>
    <phoneticPr fontId="1"/>
  </si>
  <si>
    <t>⑧ 施工責任者</t>
    <rPh sb="2" eb="4">
      <t>セコウ</t>
    </rPh>
    <rPh sb="4" eb="7">
      <t>セキニンシャ</t>
    </rPh>
    <phoneticPr fontId="1"/>
  </si>
  <si>
    <t>⑨ 物件の構造・工事の方法等</t>
    <rPh sb="2" eb="4">
      <t>ブッケン</t>
    </rPh>
    <rPh sb="5" eb="7">
      <t>コウゾウ</t>
    </rPh>
    <rPh sb="8" eb="10">
      <t>コウジ</t>
    </rPh>
    <rPh sb="11" eb="13">
      <t>ホウホウ</t>
    </rPh>
    <rPh sb="13" eb="14">
      <t>トウ</t>
    </rPh>
    <phoneticPr fontId="1"/>
  </si>
  <si>
    <t>⑩ 減免申請</t>
    <rPh sb="2" eb="4">
      <t>ゲンメン</t>
    </rPh>
    <rPh sb="4" eb="6">
      <t>シンセイ</t>
    </rPh>
    <phoneticPr fontId="1"/>
  </si>
  <si>
    <t xml:space="preserve"> 免除：公営企業（市水道局、市交通局など）が占用するとき</t>
    <rPh sb="1" eb="3">
      <t>メンジョ</t>
    </rPh>
    <rPh sb="4" eb="6">
      <t>コウエイ</t>
    </rPh>
    <rPh sb="6" eb="8">
      <t>キギョウ</t>
    </rPh>
    <rPh sb="9" eb="10">
      <t>シ</t>
    </rPh>
    <rPh sb="10" eb="12">
      <t>スイドウ</t>
    </rPh>
    <rPh sb="12" eb="13">
      <t>キョク</t>
    </rPh>
    <rPh sb="14" eb="15">
      <t>シ</t>
    </rPh>
    <rPh sb="15" eb="18">
      <t>コウツウキョク</t>
    </rPh>
    <rPh sb="22" eb="24">
      <t>センヨウ</t>
    </rPh>
    <phoneticPr fontId="1"/>
  </si>
  <si>
    <t xml:space="preserve"> 免除：道路に出入りするための通路を設けるとき</t>
    <rPh sb="1" eb="3">
      <t>メンジョ</t>
    </rPh>
    <rPh sb="4" eb="6">
      <t>ドウロ</t>
    </rPh>
    <rPh sb="7" eb="9">
      <t>デイ</t>
    </rPh>
    <rPh sb="15" eb="17">
      <t>ツウロ</t>
    </rPh>
    <rPh sb="18" eb="19">
      <t>モウ</t>
    </rPh>
    <phoneticPr fontId="1"/>
  </si>
  <si>
    <t xml:space="preserve"> 免除：灌漑用水、雨水又は汚水の用排水管を埋設するとき</t>
    <rPh sb="1" eb="3">
      <t>メンジョ</t>
    </rPh>
    <rPh sb="4" eb="6">
      <t>カンガイ</t>
    </rPh>
    <rPh sb="6" eb="8">
      <t>ヨウスイ</t>
    </rPh>
    <rPh sb="9" eb="11">
      <t>ウスイ</t>
    </rPh>
    <rPh sb="11" eb="12">
      <t>マタ</t>
    </rPh>
    <rPh sb="13" eb="15">
      <t>オスイ</t>
    </rPh>
    <rPh sb="16" eb="17">
      <t>ヨウ</t>
    </rPh>
    <rPh sb="17" eb="20">
      <t>ハイスイカン</t>
    </rPh>
    <rPh sb="21" eb="23">
      <t>マイセツ</t>
    </rPh>
    <phoneticPr fontId="1"/>
  </si>
  <si>
    <t xml:space="preserve"> 免除：各戸に引込む電気､電話､ガス､水道の埋設管を敷設するとき</t>
    <rPh sb="1" eb="3">
      <t>メンジョ</t>
    </rPh>
    <rPh sb="4" eb="6">
      <t>カクコ</t>
    </rPh>
    <rPh sb="7" eb="8">
      <t>ヒ</t>
    </rPh>
    <rPh sb="8" eb="9">
      <t>コ</t>
    </rPh>
    <rPh sb="10" eb="12">
      <t>デンキ</t>
    </rPh>
    <rPh sb="13" eb="15">
      <t>デンワ</t>
    </rPh>
    <rPh sb="19" eb="21">
      <t>スイドウ</t>
    </rPh>
    <rPh sb="22" eb="24">
      <t>マイセツ</t>
    </rPh>
    <rPh sb="24" eb="25">
      <t>カン</t>
    </rPh>
    <rPh sb="26" eb="28">
      <t>フセツ</t>
    </rPh>
    <phoneticPr fontId="1"/>
  </si>
  <si>
    <t xml:space="preserve"> 免除：公共的団体が公共的施設の所在を示す標識を設置するとき</t>
    <rPh sb="1" eb="3">
      <t>メンジョ</t>
    </rPh>
    <rPh sb="4" eb="7">
      <t>コウキョウテキ</t>
    </rPh>
    <rPh sb="7" eb="9">
      <t>ダンタイ</t>
    </rPh>
    <rPh sb="21" eb="23">
      <t>ヒョウシキ</t>
    </rPh>
    <phoneticPr fontId="1"/>
  </si>
  <si>
    <t xml:space="preserve"> 免除：選挙運動のために使用する立札、看板等を設置するとき</t>
    <rPh sb="1" eb="3">
      <t>メンジョ</t>
    </rPh>
    <rPh sb="16" eb="18">
      <t>タテフダ</t>
    </rPh>
    <rPh sb="21" eb="22">
      <t>トウ</t>
    </rPh>
    <rPh sb="23" eb="25">
      <t>セッチ</t>
    </rPh>
    <phoneticPr fontId="1"/>
  </si>
  <si>
    <t xml:space="preserve"> 免除：架空の道路横断電線、各戸引込電線、通信線を設置するとき</t>
    <rPh sb="1" eb="3">
      <t>メンジョ</t>
    </rPh>
    <rPh sb="11" eb="12">
      <t>デン</t>
    </rPh>
    <rPh sb="18" eb="19">
      <t>デン</t>
    </rPh>
    <rPh sb="21" eb="24">
      <t>ツウシンセン</t>
    </rPh>
    <phoneticPr fontId="1"/>
  </si>
  <si>
    <t xml:space="preserve"> 免除：道路反射鏡､くず籠､掲示板等公衆の利便のため占用するとき</t>
    <rPh sb="1" eb="3">
      <t>メンジョ</t>
    </rPh>
    <rPh sb="4" eb="6">
      <t>ドウロ</t>
    </rPh>
    <rPh sb="6" eb="9">
      <t>ハンシャキョウ</t>
    </rPh>
    <rPh sb="12" eb="13">
      <t>カゴ</t>
    </rPh>
    <rPh sb="14" eb="17">
      <t>ケイジバン</t>
    </rPh>
    <rPh sb="17" eb="18">
      <t>トウ</t>
    </rPh>
    <rPh sb="18" eb="20">
      <t>コウシュウ</t>
    </rPh>
    <rPh sb="21" eb="23">
      <t>リベン</t>
    </rPh>
    <rPh sb="26" eb="28">
      <t>センヨウ</t>
    </rPh>
    <phoneticPr fontId="1"/>
  </si>
  <si>
    <t xml:space="preserve"> 免除：縁日、祭典等に出店する露店等のため一時的に占用するとき</t>
    <rPh sb="1" eb="3">
      <t>メンジョ</t>
    </rPh>
    <rPh sb="7" eb="9">
      <t>サイテン</t>
    </rPh>
    <rPh sb="9" eb="10">
      <t>トウ</t>
    </rPh>
    <phoneticPr fontId="1"/>
  </si>
  <si>
    <t xml:space="preserve"> 1/5減額：電線共同溝、キャブ等に電線類を設置するとき</t>
    <rPh sb="4" eb="6">
      <t>ゲンガク</t>
    </rPh>
    <phoneticPr fontId="1"/>
  </si>
  <si>
    <t xml:space="preserve"> 8/9減額：上記の電線類と一体不可分な物件を設置するとき</t>
    <rPh sb="4" eb="6">
      <t>ゲンガク</t>
    </rPh>
    <rPh sb="7" eb="9">
      <t>ジョウキ</t>
    </rPh>
    <phoneticPr fontId="1"/>
  </si>
  <si>
    <t xml:space="preserve"> 1/2減額：認定電気通信事業者が無線基地局を設けるとき</t>
    <rPh sb="4" eb="6">
      <t>ゲンガク</t>
    </rPh>
    <phoneticPr fontId="1"/>
  </si>
  <si>
    <t xml:space="preserve"> 有料</t>
    <rPh sb="1" eb="3">
      <t>ユウリョウ</t>
    </rPh>
    <phoneticPr fontId="1"/>
  </si>
  <si>
    <t xml:space="preserve"> 1/3減額：電柱等に市が公益灯や公共標識を添加しているとき</t>
    <rPh sb="4" eb="6">
      <t>ゲンガク</t>
    </rPh>
    <rPh sb="9" eb="10">
      <t>トウ</t>
    </rPh>
    <rPh sb="17" eb="19">
      <t>コウキョウ</t>
    </rPh>
    <rPh sb="19" eb="21">
      <t>ヒョウシキ</t>
    </rPh>
    <phoneticPr fontId="1"/>
  </si>
  <si>
    <t>5A123</t>
    <phoneticPr fontId="1"/>
  </si>
  <si>
    <t>伊丹市千僧1丁目1</t>
    <rPh sb="0" eb="3">
      <t>イタミシ</t>
    </rPh>
    <rPh sb="3" eb="4">
      <t>セン</t>
    </rPh>
    <rPh sb="6" eb="8">
      <t>チョウメ</t>
    </rPh>
    <phoneticPr fontId="1"/>
  </si>
  <si>
    <t>伊丹建設㈱</t>
    <rPh sb="0" eb="2">
      <t>イタミ</t>
    </rPh>
    <rPh sb="2" eb="4">
      <t>ケンセツ</t>
    </rPh>
    <phoneticPr fontId="1"/>
  </si>
  <si>
    <t>伊丹支店長　伊丹　太郎</t>
    <rPh sb="0" eb="2">
      <t>イタミ</t>
    </rPh>
    <rPh sb="2" eb="5">
      <t>シテンチョウ</t>
    </rPh>
    <rPh sb="6" eb="8">
      <t>イタミ</t>
    </rPh>
    <rPh sb="9" eb="11">
      <t>タロウ</t>
    </rPh>
    <phoneticPr fontId="1"/>
  </si>
  <si>
    <t>伊丹市伊丹1丁目1-1</t>
    <rPh sb="0" eb="3">
      <t>イタミシ</t>
    </rPh>
    <rPh sb="3" eb="5">
      <t>イタミ</t>
    </rPh>
    <rPh sb="6" eb="8">
      <t>チョウメ</t>
    </rPh>
    <phoneticPr fontId="1"/>
  </si>
  <si>
    <t>グレーチング</t>
  </si>
  <si>
    <t>アスファルト</t>
  </si>
  <si>
    <t>インターロッキング</t>
  </si>
  <si>
    <t>水路</t>
  </si>
  <si>
    <t>→</t>
  </si>
  <si>
    <t>給水管（HIVPΦ25）を埋設する場合</t>
    <rPh sb="0" eb="3">
      <t>キュウスイカン</t>
    </rPh>
    <rPh sb="13" eb="15">
      <t>マイセツ</t>
    </rPh>
    <rPh sb="17" eb="19">
      <t>バアイ</t>
    </rPh>
    <phoneticPr fontId="1"/>
  </si>
  <si>
    <t>下水道管（VuΦ150）を撤去する場合</t>
    <rPh sb="0" eb="3">
      <t>ゲスイドウ</t>
    </rPh>
    <rPh sb="3" eb="4">
      <t>カン</t>
    </rPh>
    <rPh sb="13" eb="15">
      <t>テッキョ</t>
    </rPh>
    <rPh sb="17" eb="19">
      <t>バアイ</t>
    </rPh>
    <phoneticPr fontId="1"/>
  </si>
  <si>
    <t>㈱西野建設工業</t>
    <rPh sb="1" eb="3">
      <t>ニシノ</t>
    </rPh>
    <rPh sb="3" eb="5">
      <t>ケンセツ</t>
    </rPh>
    <rPh sb="5" eb="7">
      <t>コウギョウ</t>
    </rPh>
    <phoneticPr fontId="1"/>
  </si>
  <si>
    <t>072-784-8160</t>
    <phoneticPr fontId="1"/>
  </si>
  <si>
    <t xml:space="preserve"> 許可番号・許可日</t>
    <rPh sb="1" eb="3">
      <t>キョカ</t>
    </rPh>
    <rPh sb="3" eb="5">
      <t>バンゴウ</t>
    </rPh>
    <rPh sb="6" eb="8">
      <t>キョカ</t>
    </rPh>
    <rPh sb="8" eb="9">
      <t>ヒ</t>
    </rPh>
    <phoneticPr fontId="1"/>
  </si>
  <si>
    <t>１　期間・時間に関すること</t>
  </si>
  <si>
    <t>　道路使用の期間及び時間は、道路使用許可証に記載のとおりとする。</t>
  </si>
  <si>
    <t>２　保安施設、信号機、道路標識、道路標示の整備に関すること</t>
  </si>
  <si>
    <t>３　道路の使用範囲に関すること</t>
  </si>
  <si>
    <t>４　路面の整備に関すること</t>
  </si>
  <si>
    <t>５　交通誘導に関すること</t>
  </si>
  <si>
    <t>６　事故防止及び緊急措置に関すること</t>
  </si>
  <si>
    <t>【遵守事項】</t>
  </si>
  <si>
    <t>１　申請者又は現場責任者は、（作業）着手前に許可の条件を工事関係者全員に周知徹底すること。</t>
  </si>
  <si>
    <t>２　現場における責任者は、工事中この許可証又はその写しを携帯すること。</t>
  </si>
  <si>
    <t>３　現場に配置する交通整理員には、交通誘導警備の検定に合格した者等適切な交通整理ができる者を充てること。</t>
  </si>
  <si>
    <t>５　工事施工の現場責任者は、現場を定期的に巡回するなどして保安施設の点検と保守管理にあたること。</t>
  </si>
  <si>
    <t>１　期間及び時間</t>
  </si>
  <si>
    <t>２　使用の範囲</t>
  </si>
  <si>
    <t>　道路使用の範囲は、道路使用許可証に添付の図面のとおりとする。</t>
  </si>
  <si>
    <t>３　使用方法</t>
  </si>
  <si>
    <t>２　現場責任者はこの許可証又はその写しを携帯し、警察官の要求があればこれを提示すること。</t>
  </si>
  <si>
    <t>３　現場警察官の指示に従うこと。</t>
  </si>
  <si>
    <t>３　使用の方法</t>
  </si>
  <si>
    <t>(1)出店・露店の設置については確実に行うものとし、風雪等に十分耐えうる強度のものとすること。</t>
  </si>
  <si>
    <t>(2)営業時間以外は、道路上からの移動や路側への整理等を行い、道路交通への影響を軽減させること。</t>
  </si>
  <si>
    <t>(3)道路を汚損した場合は、確実な道路清掃により原状回復を行うこと。</t>
  </si>
  <si>
    <t>(4)商品及び資材等の運搬車両を道路上に置かないこと。</t>
  </si>
  <si>
    <t>(5)通行中の歩行者を立ち止まらせたり、通行人の前に立ちはだからないこと。</t>
  </si>
  <si>
    <t>(6)道路上に商品を置かないこと。</t>
  </si>
  <si>
    <t>(7)信号機・道路標識等交通安全施設の視認性や、消防車・救急車等の緊急自動車の通行を妨げないこと。</t>
  </si>
  <si>
    <t>(8)出店時間が終了すれば、直ちに撤去し原状を回復すること。</t>
  </si>
  <si>
    <t>(9)三軒寺前広場のイベントにおける管理責任は、申請者である主催者が一切の責任を負うこと</t>
  </si>
  <si>
    <t>※この条件に違反した場合は、許可を取り消す場合があります。</t>
  </si>
  <si>
    <t>１　現場警察官の指示に従うこと。</t>
  </si>
  <si>
    <t>２　本許可証を携帯し、警察官に提示を求められた場合には提示すること。</t>
  </si>
  <si>
    <t>３　出店に当たっては、事前に設置場所付近の住民の承諾を得る等、トラブルのないように措置を講じること。</t>
  </si>
  <si>
    <t xml:space="preserve"> (1)道路使用許可の範囲（時間、区域）を遵守し、イベント終了後は直ちに撤収すること。</t>
  </si>
  <si>
    <t>１　主催者、現場責任者は、事前にこの条件を参加者全員に周知徹底すること。</t>
  </si>
  <si>
    <t>２　役職を明示した腕章・タスキ・名札等により、役職等の責任を明らかにしておくこと。</t>
  </si>
  <si>
    <t>３　現場責任者は本許可証を携帯し、警察官から提示を求められた場合はこれに応じること。</t>
  </si>
  <si>
    <t>４　現場警察官の指示に従うこと。</t>
  </si>
  <si>
    <t>　上記申請にかかる、道路法第32条第5項の規定等による協議について、下記の許可条件のとおり回答します。</t>
    <rPh sb="1" eb="3">
      <t>ジョウキ</t>
    </rPh>
    <rPh sb="3" eb="5">
      <t>シンセイ</t>
    </rPh>
    <rPh sb="10" eb="13">
      <t>ドウロホウ</t>
    </rPh>
    <rPh sb="13" eb="14">
      <t>ダイ</t>
    </rPh>
    <rPh sb="16" eb="17">
      <t>ジョウ</t>
    </rPh>
    <rPh sb="17" eb="18">
      <t>ダイ</t>
    </rPh>
    <rPh sb="19" eb="20">
      <t>コウ</t>
    </rPh>
    <rPh sb="21" eb="23">
      <t>キテイ</t>
    </rPh>
    <rPh sb="23" eb="24">
      <t>トウ</t>
    </rPh>
    <rPh sb="27" eb="29">
      <t>キョウギ</t>
    </rPh>
    <rPh sb="34" eb="36">
      <t>カキ</t>
    </rPh>
    <rPh sb="37" eb="39">
      <t>キョカ</t>
    </rPh>
    <rPh sb="39" eb="41">
      <t>ジョウケン</t>
    </rPh>
    <rPh sb="45" eb="47">
      <t>カイトウ</t>
    </rPh>
    <phoneticPr fontId="1"/>
  </si>
  <si>
    <t>　　道路使用の期間及び時間は、道路使用許可証に記載のとおりとする。</t>
    <phoneticPr fontId="1"/>
  </si>
  <si>
    <t xml:space="preserve"> (2)掘削機、重機、クレーン等を使用している場合においても作業帯以外の上空使用をしないこと。</t>
    <phoneticPr fontId="1"/>
  </si>
  <si>
    <t xml:space="preserve"> (3)道路使用区間又は付近道路に工事用車両（工事関係者車両）を駐車しないこと。</t>
    <phoneticPr fontId="1"/>
  </si>
  <si>
    <t xml:space="preserve"> (1)道路使用現場及びその周辺の道路上は常に整備し、一般交通に支障を与えないようにすること。</t>
    <phoneticPr fontId="1"/>
  </si>
  <si>
    <t xml:space="preserve"> (2)掘削跡を復旧（仮復旧を含む）する場合は、路面に高低差の無いようにすること。</t>
    <phoneticPr fontId="1"/>
  </si>
  <si>
    <t xml:space="preserve"> (4)覆工板を設置する場合は、移動しないように確実に取り付けるとともに、路面との段差がないようにすること。</t>
    <phoneticPr fontId="1"/>
  </si>
  <si>
    <t xml:space="preserve"> (2)作業帯と歩車道の境は、保安柵等を間隔なしに並べて仕切り、歩車道に残土等が飛散しないようにすること。</t>
    <phoneticPr fontId="1"/>
  </si>
  <si>
    <t xml:space="preserve"> (3)夜間は、作業帯の周囲に照度の高い保安灯を設置するとともに、照明をすること。</t>
    <phoneticPr fontId="1"/>
  </si>
  <si>
    <t xml:space="preserve"> (4)歩行者の通行の安全を図るために通路を確保すると共に、適切な交通誘導を行うこと。</t>
    <phoneticPr fontId="1"/>
  </si>
  <si>
    <t xml:space="preserve"> (6)地下埋設等は、関係行政機関及び当該埋設物業者と連携し事前に移設、撤去、受け防護の措置を講じること。</t>
    <phoneticPr fontId="1"/>
  </si>
  <si>
    <t xml:space="preserve"> (1)工事に伴い道路交通及び沿道の家屋、工作物に危険を及ぼすような事故が発生し、または緊急の必要がある場合</t>
    <phoneticPr fontId="1"/>
  </si>
  <si>
    <t>　　は危険区域の通行制限及び付近住民、通行車（者）等の避難誘導措置を講ずること。</t>
    <phoneticPr fontId="1"/>
  </si>
  <si>
    <t xml:space="preserve"> (5)作業域で使用する掘削機、重機（トラッククレーンを含む）等の使用、移動又は設置については、一般交通の支</t>
    <phoneticPr fontId="1"/>
  </si>
  <si>
    <t>　　障となるような方法、形態をとらないこと。</t>
    <phoneticPr fontId="1"/>
  </si>
  <si>
    <t xml:space="preserve"> (7)工事に関しては、道路及び隣接地盤の陥没、崩壊、重機等の倒壊事故が発生しないように行うこと。特にガス導</t>
    <phoneticPr fontId="1"/>
  </si>
  <si>
    <t>　　管、送配電ケーブル、幹線上下水道管の保安監視方法については、前記、関係行政機関等と緊密な連絡をとり、</t>
    <phoneticPr fontId="1"/>
  </si>
  <si>
    <t>　　十分な指導監督を受けること。</t>
    <phoneticPr fontId="1"/>
  </si>
  <si>
    <t>４　申請者又は現場責任者は、交通整理員の交通誘導要領について、信号機のある交差点付近では信号機の表示に合</t>
    <phoneticPr fontId="1"/>
  </si>
  <si>
    <t>　　わせた誘導をし、その他の場所においては一般交通の安全と円滑を優先した誘導をするよう指導すること。</t>
    <phoneticPr fontId="1"/>
  </si>
  <si>
    <t xml:space="preserve"> (1)道路使用現場には交通保安施設を適切に設置すること。なお、交通保安施設の設置は交通流に対面する起点から、</t>
    <phoneticPr fontId="1"/>
  </si>
  <si>
    <t>　　撤収は終点から交通誘導員の監視下に行い危険防止を図ること。</t>
    <phoneticPr fontId="1"/>
  </si>
  <si>
    <t xml:space="preserve"> (2)公安委員会が設置した信号機、道路標識、道路標示等を移設し、又は撤去しなければならない理由が生じた場合</t>
    <phoneticPr fontId="1"/>
  </si>
  <si>
    <t>　　は、事前に警察署長に届け出て指示を受けると共に撤去した信号機、道路標識、道路標示等の復旧は、施工者の</t>
    <phoneticPr fontId="1"/>
  </si>
  <si>
    <t>　　察署長に届け出て、その指示を受け復旧すること。</t>
    <phoneticPr fontId="1"/>
  </si>
  <si>
    <t>　　責任において行うこと。また、工事中の過失により信号機、道路標識、道路標示等を損傷した場合は、直ちに警</t>
    <phoneticPr fontId="1"/>
  </si>
  <si>
    <t>　　図に示す作業帯内とすること。</t>
    <phoneticPr fontId="1"/>
  </si>
  <si>
    <t xml:space="preserve"> (1)道路使用の範囲（資機材の置場、作業用車両の設置範囲を含む）は、道路使用許可申請書に添付された安全対策</t>
    <phoneticPr fontId="1"/>
  </si>
  <si>
    <t>　　すること。</t>
    <phoneticPr fontId="1"/>
  </si>
  <si>
    <t xml:space="preserve"> (3)路面を復旧（覆工板）する場合は、一般車両の通行に耐え得る強固なもので、かつ、滑り止めのあるものを使用</t>
    <phoneticPr fontId="1"/>
  </si>
  <si>
    <t>　　努めること。</t>
    <phoneticPr fontId="1"/>
  </si>
  <si>
    <t>　　工事時間中は、安全対策図に記載された位置に交通誘導員を配置し、交通誘導を実施、交通の円滑と事故防止を</t>
    <phoneticPr fontId="1"/>
  </si>
  <si>
    <t>　伊丹市長　様</t>
    <rPh sb="1" eb="3">
      <t>イタミ</t>
    </rPh>
    <rPh sb="3" eb="5">
      <t>シチョウ</t>
    </rPh>
    <rPh sb="6" eb="7">
      <t>サマ</t>
    </rPh>
    <phoneticPr fontId="1"/>
  </si>
  <si>
    <t xml:space="preserve"> (1)横断幕・のぼりを設置する際は、交通誘導員を１名以上配置したうえ、歩行者等を安全に誘導し、事故防止に努</t>
    <phoneticPr fontId="1"/>
  </si>
  <si>
    <t>　　めること。</t>
    <phoneticPr fontId="1"/>
  </si>
  <si>
    <t xml:space="preserve"> (3)横断幕・のぼり・足場を設置する強度については、風雪に耐え得るものとし、確実に行うこと。</t>
    <phoneticPr fontId="1"/>
  </si>
  <si>
    <t xml:space="preserve"> (4)横断幕・のぼり・足場の大きさは許可証添付のとおりとし、交通の妨げとならないものとすること。</t>
    <phoneticPr fontId="1"/>
  </si>
  <si>
    <t xml:space="preserve"> (6)横断幕・のぼり・足場の設置期間終了後は、直ちに撤去すること。</t>
    <phoneticPr fontId="1"/>
  </si>
  <si>
    <t xml:space="preserve"> (2)横断幕・のぼり・足場は、信号機・道路標識・カーブミラー等の交通安全施設への設置は行わず、またこれらの</t>
    <phoneticPr fontId="1"/>
  </si>
  <si>
    <t>　　効用を妨げないものとすること。</t>
    <phoneticPr fontId="1"/>
  </si>
  <si>
    <t xml:space="preserve"> (5)横断幕・のぼり・足場の設置期間中、随時巡回点検を実施し事故防止に努めるとともに、不備な点を発見すれば</t>
    <phoneticPr fontId="1"/>
  </si>
  <si>
    <t>　　直ちに改善し又は撤去する等の措置をとること。</t>
    <phoneticPr fontId="1"/>
  </si>
  <si>
    <t xml:space="preserve"> ※この条件に違反した場合は、許可を取り消すことがあります。</t>
    <phoneticPr fontId="1"/>
  </si>
  <si>
    <t>１　申請者・現場責任者等は、許可条件及び遵守事項を関係者に周知徹底するとともに、これを遵守させ事故の防止</t>
    <phoneticPr fontId="1"/>
  </si>
  <si>
    <t>　　に努めること。</t>
    <phoneticPr fontId="1"/>
  </si>
  <si>
    <t xml:space="preserve"> (1)鉄板等の使用にあたっては、道路との段差のないように設置すること。</t>
    <phoneticPr fontId="1"/>
  </si>
  <si>
    <t xml:space="preserve"> (3)歩道上を使用するときは、仮歩道を設置する等歩行者の安全確保に努めること。</t>
    <phoneticPr fontId="1"/>
  </si>
  <si>
    <t xml:space="preserve"> (4)信号機・道路標識等の交通安全施設の効用を妨げないこと。</t>
    <phoneticPr fontId="1"/>
  </si>
  <si>
    <t xml:space="preserve"> (2)鉄板等は、滑り止めのあるものを使用することとし、車両の乗り上げ、通過によりズレが生じないように確実に</t>
    <phoneticPr fontId="1"/>
  </si>
  <si>
    <t>　　固定すること。</t>
    <phoneticPr fontId="1"/>
  </si>
  <si>
    <t xml:space="preserve"> (2)交差点及び混雑が予想される場所には交通誘導員を必要数配置すること。</t>
    <phoneticPr fontId="1"/>
  </si>
  <si>
    <t xml:space="preserve"> (7)イベントにより道路を汚損した場合は、確実に清掃を実施し原状回復を行うこと。</t>
    <phoneticPr fontId="1"/>
  </si>
  <si>
    <t xml:space="preserve"> (8)主催者等イベント開催に従事するものは、絶対に飲酒しないこと。</t>
    <phoneticPr fontId="1"/>
  </si>
  <si>
    <t xml:space="preserve"> ※この条件に違反した場合は、許可を取り消す場合があります。</t>
    <phoneticPr fontId="1"/>
  </si>
  <si>
    <t xml:space="preserve"> (3)交通誘導員は、適切に交通誘導を行える者をもって充て、夜間には赤色灯を使用する等し、通行車両と歩行者を</t>
    <phoneticPr fontId="1"/>
  </si>
  <si>
    <t>　　安全に誘導すること。</t>
    <phoneticPr fontId="1"/>
  </si>
  <si>
    <t xml:space="preserve"> (4)イベント参加者を適切に誘導し、通行する歩行者・自転車とイベント参加者との分離誘導を行い、他の交通の妨</t>
    <phoneticPr fontId="1"/>
  </si>
  <si>
    <t>　　害とならないようにすること。</t>
    <phoneticPr fontId="1"/>
  </si>
  <si>
    <t xml:space="preserve"> (5)車両通行止め区間に入ろうとする車両に対しては、イベント開催のため車両通行止めであることを適切に説明し、</t>
    <phoneticPr fontId="1"/>
  </si>
  <si>
    <t>　　トラブルの防止に努めること。</t>
    <phoneticPr fontId="1"/>
  </si>
  <si>
    <t xml:space="preserve"> (6)イベント開催に伴いテント等を設置する場合は、風雪に耐えるように確実に設置し、信号機や交通標識等交通安</t>
    <phoneticPr fontId="1"/>
  </si>
  <si>
    <t>　　全施設の効用を妨げないものとすること。</t>
    <phoneticPr fontId="1"/>
  </si>
  <si>
    <t>敷鉄板を設置する</t>
    <rPh sb="4" eb="6">
      <t>セッチ</t>
    </rPh>
    <phoneticPr fontId="1"/>
  </si>
  <si>
    <t>横断幕・のぼり・足場（朝顔含む）を設置する</t>
    <rPh sb="17" eb="19">
      <t>セッチ</t>
    </rPh>
    <phoneticPr fontId="1"/>
  </si>
  <si>
    <t>屋台・露店・イベントのために占用する</t>
    <rPh sb="14" eb="16">
      <t>センヨウ</t>
    </rPh>
    <phoneticPr fontId="1"/>
  </si>
  <si>
    <t>宮ノ前まつりのために占用する</t>
    <rPh sb="10" eb="12">
      <t>センヨウ</t>
    </rPh>
    <phoneticPr fontId="1"/>
  </si>
  <si>
    <t xml:space="preserve"> </t>
    <phoneticPr fontId="1"/>
  </si>
  <si>
    <t>⑪ 申請内容</t>
    <rPh sb="2" eb="4">
      <t>シンセイ</t>
    </rPh>
    <rPh sb="4" eb="6">
      <t>ナイヨウ</t>
    </rPh>
    <phoneticPr fontId="1"/>
  </si>
  <si>
    <t>注5) 法定外公共物の申請にあたっては、申請書中｢道路｣は｢法定外公共物｣に、｢占用｣は｢使用｣に読み替えてください。</t>
    <rPh sb="20" eb="23">
      <t>シンセイショ</t>
    </rPh>
    <phoneticPr fontId="1"/>
  </si>
  <si>
    <t>　道路交通法第77条の規定に基づく許可等の手続完了後に着手し、道路法、伊丹市道路占用規則等の関係法令を厳守し、許可の範囲内で施工すること。</t>
    <phoneticPr fontId="1"/>
  </si>
  <si>
    <t>　地域住民と充分事前協議を行い、良好な整備に努め、日常管理を実施するとともに、注意喚起を行い、工事の周知を徹底すること。万一問題等が発生したときは、申請者の責務において誠意をもって解決すること。</t>
    <phoneticPr fontId="1"/>
  </si>
  <si>
    <t>　アスファルト及びコンクリート舗装はカッターで切断の上掘削すること。また、掘削深が1.5m以上の場合は、土留工を施すこと。コンクリート構造物について、差筋補強を行い、コンクリート配合にて復旧すること。</t>
    <phoneticPr fontId="1"/>
  </si>
  <si>
    <t>　埋戻しは、切り込み砕石又は再生砕石で行い、30cm毎に充分転圧を施し、埋め戻し完了と同時に加熱アスファルト合材により、在来路面に平滑となるよう仮舗装復旧を施工すること。また、仮舗装復旧はスプレー等で、本舗装は鋲等により、現地において申請者名を明示すること。</t>
    <phoneticPr fontId="1"/>
  </si>
  <si>
    <t>　仮舗装復旧施工後、速やかに特記事項の舗装復旧区分に基づき本舗装を施工すること。本舗装は、上下水道･ガスなど他の掘削がないか事前に調査・調整し、一面で復旧すること。なお、近接箇所については連結して舗装復旧をすること。</t>
    <phoneticPr fontId="1"/>
  </si>
  <si>
    <t>　工事現場には許可書を常備するとともに、現場責任者は腕章を着用し、現場に常駐すること。また、工事現場は常に整理整頓し、使用範囲は最小限とするとともに路上に資材等を放置しないこと。なお、工事完了後においては仮設材を含め、工事に関する資材等は、全て撤去すること。</t>
    <phoneticPr fontId="1"/>
  </si>
  <si>
    <t>　既設の占用物件又は使用物件(以下｢占用物件等｣という。)がある場合又は、そのおそれがある場合は、事前に充分な調査を行うとともに、その占用者又は使用者(以下｢占用者等｣という。)と立会・協議を行い、手掘り等の安全な工法で施工する等、事故防止に万全の措置を講じること。</t>
    <phoneticPr fontId="1"/>
  </si>
  <si>
    <t>　万一事故が発生したときや構造物を破損したときは、直ちに市長及び関係機関に連絡するとともに原状回復すること。また、第三者に損害を与えた場合は、申請者及び施工者は誠意を持ってその解決に対処するとともに損害賠償等の責を負うものとする。</t>
    <phoneticPr fontId="1"/>
  </si>
  <si>
    <t>　工事完了後は直ちに市長に工事完了届を提出し、管理者の指示により、検査を受けなければならない。なお、工事完了届提出時には工事工程毎の工事状況写真(数値を記入)を延長50ｍ毎に撮影したものを添付すること。また、足場や仮設鉄板等を設置した場合は、その写真を添付すること。</t>
    <phoneticPr fontId="1"/>
  </si>
  <si>
    <t>　工事の施工に際し発生した、道路又は法定外公共物（以下「道路等」という。）の構造物及び付属施設や他の占用者等の施設等の損傷については、市長が当該工事に起因するものと判断したときは、工事完了後であっても、申請者又は施工者が損害賠償等の責を負うものとする。</t>
    <phoneticPr fontId="1"/>
  </si>
  <si>
    <t>　申請書の記載事項(添付図書含む)に変更が生じたときは、変更申請し市長の許可を得るとともに、所定の手続が完了後に工事に着手すること。</t>
    <phoneticPr fontId="1"/>
  </si>
  <si>
    <t>　道路法第24条による工事物件は、原則として市に帰属する。</t>
    <phoneticPr fontId="1"/>
  </si>
  <si>
    <t>　通園・通学路及びバス路線等における工事については、事前に関係機関と協議調整し、承認を得た後着手すること。</t>
    <phoneticPr fontId="1"/>
  </si>
  <si>
    <t>　官民境界に沿って工事をする場合は、越境しないように施工し、里道上を施工する場合は、維持管理に努めるとともに通行を妨げないこと。</t>
    <phoneticPr fontId="1"/>
  </si>
  <si>
    <t>　掘削等の影響範囲にある樹木について、伐採・除根を行う場合は、主根を地下に残置しないように施工し、補植を行うこと。また、除根後の埋戻しは、５項と同様に充分な転圧を行うこと。</t>
    <phoneticPr fontId="1"/>
  </si>
  <si>
    <t>　占用等許可期間満了後も継続して占用等するときは、許可期間満了日の１ヶ月前までに、市長に更新許可申請書を提出しなければならない。</t>
    <phoneticPr fontId="1"/>
  </si>
  <si>
    <t>　占用等期間が満了したとき、又は占用等を廃止した場合は市長に届け出し、その指示に基づき占用者等の費用負担により、原状回復しなければならない。</t>
    <phoneticPr fontId="1"/>
  </si>
  <si>
    <t>　占用者等は、その権利を他人に譲渡や転貸又は、担保に供することはできない。ただし譲渡や転貸について、やむを得ない理由により市長の許可を受けたときにはこの限りではない。この場合、譲渡申請書を権利者連署の上市長に提出し許可を受けるものとする。なお、占用権の譲渡を受けたものは、占用等に関する一切の権利義務を承継する。</t>
    <phoneticPr fontId="1"/>
  </si>
  <si>
    <t>　占用者等は市長が占用等行為の標識等の掲示を命じたときは、指定場所に指定の標識等を、占用者等の費用にて設置しなければならない。</t>
    <phoneticPr fontId="1"/>
  </si>
  <si>
    <t>　占用者等は、道路法、同法施行令その他関係法令を遵守するとともに、占用物件等を常時良好な状態に保つように管理し、もって道路等の構造又は交通に支障を及ぼさないよう努めなければならない。</t>
    <phoneticPr fontId="1"/>
  </si>
  <si>
    <t>　道路等利用者や第三者への重大事故を未然に防止する観点から、その損傷により特に道路等の構造又は交通に支障を及ぼすおそれのある占用物件等については、占用等許可後、5年が経過する時期を基本として、市長による占用物件等の安全確認のため、占用物件等の現状について、市長あて書面等により報告しなければならない。</t>
    <phoneticPr fontId="1"/>
  </si>
  <si>
    <t>　占用物件等の異状により、道路等の構造又は交通若しくは周辺住民に影響を与え、又はそのおそれがあるときにはただちに必要な措置を講ずるとともに、その占用物件等の異状の状況及びそれに対して講ぜられた措置の概要を市長に報告しなければならない。</t>
    <phoneticPr fontId="1"/>
  </si>
  <si>
    <t>　使用料金の改正、その他の理由により許可書及び許可条件書を改正することがある。</t>
    <phoneticPr fontId="1"/>
  </si>
  <si>
    <t>　この処分について不服がある場合は､この許可書を受け取った日の翌日から起算して3ｶ月以内に伊丹市長に対して審査請求をすることができる｡また､その裁決に不服がある者は､3ｶ月以内に兵庫県知事に対し再審査請求をすることができる。(なお､この許可書を受け取った日の翌日から起算して３ｶ月以内であっても処分のあった日の翌日から1年を経過すると審査請求をすることができなくなる｡また､この許可書を受け取った日の翌日から起算して３ｶ月以内であっても処分のあった日から起算して1年を経過すると審査請求をすることができなくなる｡)</t>
    <phoneticPr fontId="1"/>
  </si>
  <si>
    <t>〇工事について</t>
    <phoneticPr fontId="1"/>
  </si>
  <si>
    <t>〇占用物件等の管理等について</t>
    <phoneticPr fontId="1"/>
  </si>
  <si>
    <t>〇不服申立てについて</t>
    <phoneticPr fontId="1"/>
  </si>
  <si>
    <t>　通過交通に関しては標識・看板等の標示や交通誘導員を適正に配置するとともに、夜間の赤色灯や投光器を配置する等、万全の安全策を講じること。なお、工事区間の前後には許可年月日･許可番号･目的･工期･許可を受けた者の氏名及び施工責任者の住所･氏名･電話番号を記載した標示板を掲示すること。</t>
    <phoneticPr fontId="1"/>
  </si>
  <si>
    <t>　路面等に埋設されている境界杭、鋲類及び路面標示等については、事前に調査及び測量をし、埋設位置や標示位置を適確に把握後に着手し、工事完了後は原形復旧すること。特に交通安全施設に関する標示は、仮舗装復旧及び本舗装後に直ちに標示すること。また、これに伴う費用は申請者の負担とする。</t>
    <phoneticPr fontId="1"/>
  </si>
  <si>
    <t>　次の各号の一に該当し、占用者等又はその権利義務を承継したものは、その事象を証する書面を添え遅滞なく市長に届出なければならない。
⑴占用者等が住所や氏名を変更したとき
⑵占用者等である法人が、社名変更及び合併又は解散したとき
⑶相続等により占用等を承継するとき
⑷土地の売買等により占用等の使用者が変わるとき</t>
    <phoneticPr fontId="1"/>
  </si>
  <si>
    <t>664-8503</t>
    <phoneticPr fontId="1"/>
  </si>
  <si>
    <t>　次のとおり、道路占用工事等を完了しました。</t>
    <rPh sb="1" eb="2">
      <t>ツギ</t>
    </rPh>
    <rPh sb="9" eb="11">
      <t>センヨウ</t>
    </rPh>
    <rPh sb="11" eb="13">
      <t>コウジ</t>
    </rPh>
    <rPh sb="13" eb="14">
      <t>トウ</t>
    </rPh>
    <rPh sb="15" eb="17">
      <t>カンリョウ</t>
    </rPh>
    <phoneticPr fontId="1"/>
  </si>
  <si>
    <t>許可年月日</t>
    <rPh sb="0" eb="2">
      <t>キョカ</t>
    </rPh>
    <rPh sb="2" eb="5">
      <t>ネンガッピ</t>
    </rPh>
    <phoneticPr fontId="1"/>
  </si>
  <si>
    <t>許可番号</t>
    <rPh sb="0" eb="2">
      <t>キョカ</t>
    </rPh>
    <rPh sb="2" eb="4">
      <t>バンゴウ</t>
    </rPh>
    <phoneticPr fontId="1"/>
  </si>
  <si>
    <t xml:space="preserve"> 伊交道保占掘第　　　　　　　　　号</t>
    <rPh sb="1" eb="2">
      <t>イ</t>
    </rPh>
    <rPh sb="2" eb="3">
      <t>コウ</t>
    </rPh>
    <rPh sb="3" eb="4">
      <t>ドウ</t>
    </rPh>
    <rPh sb="4" eb="5">
      <t>ホ</t>
    </rPh>
    <rPh sb="5" eb="6">
      <t>セン</t>
    </rPh>
    <rPh sb="6" eb="7">
      <t>クツ</t>
    </rPh>
    <rPh sb="7" eb="8">
      <t>ダイ</t>
    </rPh>
    <rPh sb="17" eb="18">
      <t>ゴウ</t>
    </rPh>
    <phoneticPr fontId="1"/>
  </si>
  <si>
    <t>④ 占用等物件</t>
    <rPh sb="2" eb="4">
      <t>センヨウ</t>
    </rPh>
    <rPh sb="4" eb="5">
      <t>トウ</t>
    </rPh>
    <rPh sb="5" eb="7">
      <t>ブッケン</t>
    </rPh>
    <phoneticPr fontId="1"/>
  </si>
  <si>
    <t>占用等物件が5件以上ある場合は、名称欄に「別紙のとおり」と記入し、別紙を作成し提出してください。</t>
    <rPh sb="0" eb="2">
      <t>センヨウ</t>
    </rPh>
    <rPh sb="2" eb="3">
      <t>トウ</t>
    </rPh>
    <rPh sb="3" eb="5">
      <t>ブッケン</t>
    </rPh>
    <rPh sb="7" eb="8">
      <t>ケン</t>
    </rPh>
    <rPh sb="8" eb="10">
      <t>イジョウ</t>
    </rPh>
    <rPh sb="12" eb="14">
      <t>バアイ</t>
    </rPh>
    <rPh sb="16" eb="18">
      <t>メイショウ</t>
    </rPh>
    <rPh sb="18" eb="19">
      <t>ラン</t>
    </rPh>
    <rPh sb="21" eb="23">
      <t>ベッシ</t>
    </rPh>
    <rPh sb="29" eb="31">
      <t>キニュウ</t>
    </rPh>
    <rPh sb="33" eb="35">
      <t>ベッシ</t>
    </rPh>
    <rPh sb="36" eb="38">
      <t>サクセイ</t>
    </rPh>
    <rPh sb="39" eb="41">
      <t>テイシュツ</t>
    </rPh>
    <phoneticPr fontId="1"/>
  </si>
  <si>
    <t>⑥ 占用等期間</t>
    <rPh sb="2" eb="4">
      <t>センヨウ</t>
    </rPh>
    <rPh sb="4" eb="5">
      <t>トウ</t>
    </rPh>
    <rPh sb="5" eb="7">
      <t>キカン</t>
    </rPh>
    <phoneticPr fontId="1"/>
  </si>
  <si>
    <t>下記の減免事項に該当する場合は、該当するものに「1」を記入してください。</t>
    <rPh sb="0" eb="2">
      <t>カキ</t>
    </rPh>
    <rPh sb="3" eb="5">
      <t>ゲンメン</t>
    </rPh>
    <rPh sb="5" eb="7">
      <t>ジコウ</t>
    </rPh>
    <rPh sb="8" eb="10">
      <t>ガイトウ</t>
    </rPh>
    <rPh sb="27" eb="29">
      <t>キニュウ</t>
    </rPh>
    <phoneticPr fontId="1"/>
  </si>
  <si>
    <t>法定外公共物規則6条の3(3)</t>
    <rPh sb="3" eb="5">
      <t>コウキョウ</t>
    </rPh>
    <rPh sb="5" eb="6">
      <t>ブツ</t>
    </rPh>
    <rPh sb="9" eb="10">
      <t>ジョウ</t>
    </rPh>
    <phoneticPr fontId="1"/>
  </si>
  <si>
    <t>法定外公共物条例7条(1)</t>
    <rPh sb="0" eb="2">
      <t>ホウテイ</t>
    </rPh>
    <rPh sb="2" eb="3">
      <t>ガイ</t>
    </rPh>
    <rPh sb="3" eb="5">
      <t>コウキョウ</t>
    </rPh>
    <rPh sb="5" eb="6">
      <t>ブツ</t>
    </rPh>
    <rPh sb="6" eb="8">
      <t>ジョウレイ</t>
    </rPh>
    <rPh sb="9" eb="10">
      <t>ジョウ</t>
    </rPh>
    <phoneticPr fontId="1"/>
  </si>
  <si>
    <t>法定外公共物規則6条の3(9)</t>
    <rPh sb="3" eb="5">
      <t>コウキョウ</t>
    </rPh>
    <rPh sb="5" eb="6">
      <t>ブツ</t>
    </rPh>
    <rPh sb="9" eb="10">
      <t>ジョウ</t>
    </rPh>
    <phoneticPr fontId="1"/>
  </si>
  <si>
    <t>法定外公共物規則6条の3(5)</t>
    <rPh sb="9" eb="10">
      <t>ジョウ</t>
    </rPh>
    <phoneticPr fontId="1"/>
  </si>
  <si>
    <t>法定外公共物規則6条の3(1)</t>
    <rPh sb="9" eb="10">
      <t>ジョウ</t>
    </rPh>
    <phoneticPr fontId="1"/>
  </si>
  <si>
    <t>法定外公共物規則6条の3(2)</t>
    <rPh sb="9" eb="10">
      <t>ジョウ</t>
    </rPh>
    <phoneticPr fontId="1"/>
  </si>
  <si>
    <t>法定外公共物規則6条の3(6)</t>
    <rPh sb="9" eb="10">
      <t>ジョウ</t>
    </rPh>
    <phoneticPr fontId="1"/>
  </si>
  <si>
    <t>法定外公共物規則6条の3(7)</t>
    <rPh sb="9" eb="10">
      <t>ジョウ</t>
    </rPh>
    <phoneticPr fontId="1"/>
  </si>
  <si>
    <t>法定外公共物規則6条の3(8)</t>
    <rPh sb="9" eb="10">
      <t>ジョウ</t>
    </rPh>
    <phoneticPr fontId="1"/>
  </si>
  <si>
    <t>法定外公共物規則6条の2(1)</t>
    <rPh sb="9" eb="10">
      <t>ジョウ</t>
    </rPh>
    <phoneticPr fontId="1"/>
  </si>
  <si>
    <t>法定外公共物規則6条の2(2)</t>
    <rPh sb="9" eb="10">
      <t>ジョウ</t>
    </rPh>
    <phoneticPr fontId="1"/>
  </si>
  <si>
    <t>法定外公共物規則6条の2(3)</t>
    <rPh sb="9" eb="10">
      <t>ジョウ</t>
    </rPh>
    <phoneticPr fontId="1"/>
  </si>
  <si>
    <t>法定外公共物規則6条の2(4)</t>
    <rPh sb="9" eb="10">
      <t>ジョウ</t>
    </rPh>
    <phoneticPr fontId="1"/>
  </si>
  <si>
    <t>法定外公共物規則6条の3(4)</t>
    <rPh sb="9" eb="10">
      <t>ジョウ</t>
    </rPh>
    <phoneticPr fontId="1"/>
  </si>
  <si>
    <r>
      <t>法人の方は</t>
    </r>
    <r>
      <rPr>
        <sz val="7"/>
        <color theme="0"/>
        <rFont val="ＭＳ 明朝"/>
        <family val="1"/>
        <charset val="128"/>
      </rPr>
      <t xml:space="preserve"> .</t>
    </r>
    <r>
      <rPr>
        <sz val="7"/>
        <color theme="1"/>
        <rFont val="ＭＳ 明朝"/>
        <family val="1"/>
        <charset val="128"/>
      </rPr>
      <t xml:space="preserve">
名称と代表 </t>
    </r>
    <r>
      <rPr>
        <sz val="7"/>
        <color theme="0"/>
        <rFont val="ＭＳ 明朝"/>
        <family val="1"/>
        <charset val="128"/>
      </rPr>
      <t>.</t>
    </r>
    <r>
      <rPr>
        <sz val="7"/>
        <color theme="1"/>
        <rFont val="ＭＳ 明朝"/>
        <family val="1"/>
        <charset val="128"/>
      </rPr>
      <t xml:space="preserve">
者名を記入</t>
    </r>
    <r>
      <rPr>
        <sz val="7"/>
        <color theme="0"/>
        <rFont val="ＭＳ 明朝"/>
        <family val="1"/>
        <charset val="128"/>
      </rPr>
      <t xml:space="preserve"> .</t>
    </r>
    <phoneticPr fontId="1"/>
  </si>
  <si>
    <t>□許可等の期間の短縮</t>
    <phoneticPr fontId="1"/>
  </si>
  <si>
    <t>□許可占用等の廃止</t>
    <phoneticPr fontId="1"/>
  </si>
  <si>
    <t>□権利義務の包括承継</t>
    <phoneticPr fontId="1"/>
  </si>
  <si>
    <t>□売買等による所有者変更</t>
    <rPh sb="1" eb="3">
      <t>バイバイ</t>
    </rPh>
    <rPh sb="3" eb="4">
      <t>トウ</t>
    </rPh>
    <rPh sb="7" eb="10">
      <t>ショユウシャ</t>
    </rPh>
    <rPh sb="10" eb="12">
      <t>ヘンコウ</t>
    </rPh>
    <phoneticPr fontId="1"/>
  </si>
  <si>
    <t>□原状回復</t>
    <phoneticPr fontId="1"/>
  </si>
  <si>
    <t>□その他</t>
    <phoneticPr fontId="1"/>
  </si>
  <si>
    <t>１　変更の場合は、変更事項の事実を証明する書類を添えて提出してください。</t>
    <rPh sb="2" eb="4">
      <t>ヘンコウ</t>
    </rPh>
    <rPh sb="5" eb="7">
      <t>バアイ</t>
    </rPh>
    <rPh sb="9" eb="11">
      <t>ヘンコウ</t>
    </rPh>
    <rPh sb="11" eb="13">
      <t>ジコウ</t>
    </rPh>
    <rPh sb="14" eb="16">
      <t>ジジツ</t>
    </rPh>
    <rPh sb="17" eb="19">
      <t>ショウメイ</t>
    </rPh>
    <rPh sb="21" eb="23">
      <t>ショルイ</t>
    </rPh>
    <rPh sb="24" eb="25">
      <t>ソ</t>
    </rPh>
    <rPh sb="27" eb="29">
      <t>テイシュツ</t>
    </rPh>
    <phoneticPr fontId="1"/>
  </si>
  <si>
    <t>２　当初又は前回の許可書の写しを添付してください。</t>
    <rPh sb="2" eb="4">
      <t>トウショ</t>
    </rPh>
    <rPh sb="4" eb="5">
      <t>マタ</t>
    </rPh>
    <rPh sb="6" eb="8">
      <t>ゼンカイ</t>
    </rPh>
    <rPh sb="9" eb="12">
      <t>キョカショ</t>
    </rPh>
    <rPh sb="13" eb="14">
      <t>ウツ</t>
    </rPh>
    <rPh sb="16" eb="18">
      <t>テンプ</t>
    </rPh>
    <phoneticPr fontId="1"/>
  </si>
  <si>
    <t>３　原状回復の場合は、現況写真を添付してください。</t>
    <rPh sb="2" eb="4">
      <t>ゲンジョウ</t>
    </rPh>
    <rPh sb="4" eb="6">
      <t>カイフク</t>
    </rPh>
    <rPh sb="7" eb="9">
      <t>バアイ</t>
    </rPh>
    <rPh sb="11" eb="13">
      <t>ゲンキョウ</t>
    </rPh>
    <rPh sb="13" eb="15">
      <t>シャシン</t>
    </rPh>
    <rPh sb="16" eb="18">
      <t>テンプ</t>
    </rPh>
    <phoneticPr fontId="1"/>
  </si>
  <si>
    <t>□ 舗装復旧は、幅　　　ｍとし、　全幅　・　半幅　 施工とすること。</t>
    <rPh sb="2" eb="4">
      <t>ホソウ</t>
    </rPh>
    <rPh sb="4" eb="6">
      <t>フッキュウ</t>
    </rPh>
    <phoneticPr fontId="1"/>
  </si>
  <si>
    <t>□ 特記(　　　　　　　　　　　　 　　　　　　　　)を遵守すること。</t>
    <rPh sb="2" eb="4">
      <t>トッキ</t>
    </rPh>
    <rPh sb="28" eb="30">
      <t>ジュンシュ</t>
    </rPh>
    <phoneticPr fontId="1"/>
  </si>
  <si>
    <t>【許可条件】</t>
    <rPh sb="1" eb="3">
      <t>キョカ</t>
    </rPh>
    <rPh sb="3" eb="5">
      <t>ジョウケン</t>
    </rPh>
    <phoneticPr fontId="1"/>
  </si>
  <si>
    <t>車道</t>
  </si>
  <si>
    <t>工事</t>
  </si>
  <si>
    <t>延長・面積</t>
    <rPh sb="0" eb="2">
      <t>エンチョウ</t>
    </rPh>
    <phoneticPr fontId="1"/>
  </si>
  <si>
    <t>名称又は工事内容</t>
    <rPh sb="2" eb="3">
      <t>マタ</t>
    </rPh>
    <rPh sb="4" eb="6">
      <t>コウジ</t>
    </rPh>
    <rPh sb="6" eb="8">
      <t>ナイヨウ</t>
    </rPh>
    <phoneticPr fontId="1"/>
  </si>
  <si>
    <t>⑤ 占用等目的</t>
    <rPh sb="2" eb="4">
      <t>センヨウ</t>
    </rPh>
    <rPh sb="4" eb="5">
      <t>トウ</t>
    </rPh>
    <rPh sb="5" eb="7">
      <t>モクテキ</t>
    </rPh>
    <phoneticPr fontId="1"/>
  </si>
  <si>
    <t>　市長は、次の各号の一に該当するときは、工事の中止を命じるとともに、その許可の全部若しくは一部の取消し又は変更をすることができる。占用者等は、市長が占用物件等の除却又は移転を命じたときは、指定した期日までに除却又は移転をしなければならない。この場合の原状回復等に要する費用は、全て占用者等の負担とする。
⑴伊丹市占用料条例又は、規則に違反したとき
⑵許可条件に違反したとき
⑶市長による道路等工事又は、道路等管理上の事由によるとき</t>
    <rPh sb="65" eb="67">
      <t>センヨウ</t>
    </rPh>
    <rPh sb="67" eb="68">
      <t>シャ</t>
    </rPh>
    <rPh sb="68" eb="69">
      <t>トウ</t>
    </rPh>
    <rPh sb="71" eb="73">
      <t>シチョウ</t>
    </rPh>
    <rPh sb="74" eb="76">
      <t>センヨウ</t>
    </rPh>
    <rPh sb="76" eb="78">
      <t>ブッケン</t>
    </rPh>
    <rPh sb="78" eb="79">
      <t>トウ</t>
    </rPh>
    <rPh sb="80" eb="82">
      <t>ジョキャク</t>
    </rPh>
    <rPh sb="82" eb="83">
      <t>マタ</t>
    </rPh>
    <rPh sb="84" eb="86">
      <t>イテン</t>
    </rPh>
    <rPh sb="87" eb="88">
      <t>メイ</t>
    </rPh>
    <rPh sb="94" eb="96">
      <t>シテイ</t>
    </rPh>
    <rPh sb="98" eb="100">
      <t>キジツ</t>
    </rPh>
    <rPh sb="103" eb="105">
      <t>ジョキャク</t>
    </rPh>
    <rPh sb="105" eb="106">
      <t>マタ</t>
    </rPh>
    <rPh sb="107" eb="109">
      <t>イテン</t>
    </rPh>
    <phoneticPr fontId="1"/>
  </si>
  <si>
    <t>　占用者等は占用物件等が交通安全や美観、その他道路等管理上支障をきたさないように善良な管理に努めること。万一支障をきたすような事象が発生したときは、直ちに市長に届出、その指示に基づく措置を迅速に講じること。また、占用物件等に起因する事故が発生した場合は、占用者等の責任において対応すること。</t>
    <rPh sb="106" eb="108">
      <t>センヨウ</t>
    </rPh>
    <rPh sb="108" eb="110">
      <t>ブッケン</t>
    </rPh>
    <rPh sb="110" eb="111">
      <t>トウ</t>
    </rPh>
    <rPh sb="112" eb="114">
      <t>キイン</t>
    </rPh>
    <rPh sb="116" eb="118">
      <t>ジコ</t>
    </rPh>
    <rPh sb="119" eb="121">
      <t>ハッセイ</t>
    </rPh>
    <rPh sb="123" eb="125">
      <t>バアイ</t>
    </rPh>
    <rPh sb="127" eb="129">
      <t>センヨウ</t>
    </rPh>
    <rPh sb="129" eb="130">
      <t>シャ</t>
    </rPh>
    <rPh sb="130" eb="131">
      <t>トウ</t>
    </rPh>
    <rPh sb="132" eb="134">
      <t>セキニン</t>
    </rPh>
    <rPh sb="138" eb="140">
      <t>タイオウ</t>
    </rPh>
    <phoneticPr fontId="1"/>
  </si>
  <si>
    <t>　この決定について不服がある場合は､この許可書を受け取った日の翌日から起算して6か月以内に伊丹市を被告として､処分の取消しの訴えを提起することができる。(なお､この許可書を受け取った日又は裁決の送達を受けた日の翌日から起算して6か月以内であっても､処分の日又は裁決の日から1年を経過すると処分の取消しの訴えを提起することができなくなる。)</t>
    <phoneticPr fontId="1"/>
  </si>
  <si>
    <t>※先ほど記入した内容が下記のシートに反映されていない場合は、一度保存してください。</t>
    <rPh sb="1" eb="2">
      <t>サキ</t>
    </rPh>
    <rPh sb="4" eb="6">
      <t>キニュウ</t>
    </rPh>
    <rPh sb="8" eb="10">
      <t>ナイヨウ</t>
    </rPh>
    <rPh sb="11" eb="13">
      <t>カキ</t>
    </rPh>
    <rPh sb="18" eb="20">
      <t>ハンエイ</t>
    </rPh>
    <rPh sb="26" eb="28">
      <t>バアイ</t>
    </rPh>
    <rPh sb="30" eb="32">
      <t>イチド</t>
    </rPh>
    <rPh sb="32" eb="34">
      <t>ホゾン</t>
    </rPh>
    <phoneticPr fontId="1"/>
  </si>
  <si>
    <t>工事日数</t>
    <rPh sb="0" eb="2">
      <t>コウジ</t>
    </rPh>
    <rPh sb="2" eb="4">
      <t>ニッスウ</t>
    </rPh>
    <phoneticPr fontId="1"/>
  </si>
  <si>
    <t>道路を占用又は工事する場合</t>
    <rPh sb="3" eb="5">
      <t>センヨウ</t>
    </rPh>
    <rPh sb="5" eb="6">
      <t>マタ</t>
    </rPh>
    <rPh sb="7" eb="9">
      <t>コウジ</t>
    </rPh>
    <phoneticPr fontId="1"/>
  </si>
  <si>
    <t>←昼間工事、夜間工事又は終日工事（昼間及び夜間に工事する場合）</t>
    <rPh sb="1" eb="3">
      <t>ヒルマ</t>
    </rPh>
    <rPh sb="3" eb="5">
      <t>コウジ</t>
    </rPh>
    <rPh sb="6" eb="8">
      <t>ヤカン</t>
    </rPh>
    <rPh sb="8" eb="10">
      <t>コウジ</t>
    </rPh>
    <rPh sb="10" eb="11">
      <t>マタ</t>
    </rPh>
    <rPh sb="12" eb="14">
      <t>シュウジツ</t>
    </rPh>
    <rPh sb="14" eb="16">
      <t>コウジ</t>
    </rPh>
    <rPh sb="17" eb="19">
      <t>ヒルマ</t>
    </rPh>
    <rPh sb="19" eb="20">
      <t>オヨ</t>
    </rPh>
    <rPh sb="21" eb="23">
      <t>ヤカン</t>
    </rPh>
    <rPh sb="24" eb="26">
      <t>コウジ</t>
    </rPh>
    <rPh sb="28" eb="30">
      <t>バアイ</t>
    </rPh>
    <phoneticPr fontId="1"/>
  </si>
  <si>
    <t>掘削工事のみの場合や不明な場合、2つ以上の項目に該当する場合は何も記入しないでください。</t>
    <rPh sb="18" eb="20">
      <t>イジョウ</t>
    </rPh>
    <rPh sb="21" eb="23">
      <t>コウモク</t>
    </rPh>
    <rPh sb="24" eb="26">
      <t>ガイトウ</t>
    </rPh>
    <rPh sb="28" eb="30">
      <t>バアイ</t>
    </rPh>
    <phoneticPr fontId="1"/>
  </si>
  <si>
    <t>有料の場合（足場等）は、一番上の有料に「1」を記入してください。</t>
    <rPh sb="0" eb="2">
      <t>ユウリョウ</t>
    </rPh>
    <rPh sb="3" eb="5">
      <t>バアイ</t>
    </rPh>
    <rPh sb="6" eb="8">
      <t>アシバ</t>
    </rPh>
    <rPh sb="8" eb="9">
      <t>ナド</t>
    </rPh>
    <rPh sb="12" eb="14">
      <t>イチバン</t>
    </rPh>
    <rPh sb="14" eb="15">
      <t>ウエ</t>
    </rPh>
    <rPh sb="16" eb="18">
      <t>ユウリョウ</t>
    </rPh>
    <rPh sb="23" eb="25">
      <t>キニュウ</t>
    </rPh>
    <phoneticPr fontId="1"/>
  </si>
  <si>
    <t xml:space="preserve"> 免除：国や地方公共団体が占用するとき</t>
    <rPh sb="1" eb="3">
      <t>メンジョ</t>
    </rPh>
    <rPh sb="4" eb="5">
      <t>クニ</t>
    </rPh>
    <rPh sb="6" eb="8">
      <t>チホウ</t>
    </rPh>
    <rPh sb="8" eb="10">
      <t>コウキョウ</t>
    </rPh>
    <rPh sb="10" eb="12">
      <t>ダンタイ</t>
    </rPh>
    <rPh sb="13" eb="15">
      <t>センヨウ</t>
    </rPh>
    <phoneticPr fontId="1"/>
  </si>
  <si>
    <t xml:space="preserve"> 右記以外を記入したい場合は下記の欄に直接記入してください。</t>
    <rPh sb="1" eb="3">
      <t>ウキ</t>
    </rPh>
    <rPh sb="3" eb="5">
      <t>イガイ</t>
    </rPh>
    <rPh sb="6" eb="8">
      <t>キニュウ</t>
    </rPh>
    <rPh sb="11" eb="13">
      <t>バアイ</t>
    </rPh>
    <rPh sb="14" eb="16">
      <t>カキ</t>
    </rPh>
    <rPh sb="17" eb="18">
      <t>ラン</t>
    </rPh>
    <rPh sb="19" eb="21">
      <t>チョクセツ</t>
    </rPh>
    <rPh sb="21" eb="23">
      <t>キニュウ</t>
    </rPh>
    <phoneticPr fontId="1"/>
  </si>
  <si>
    <t>確認済</t>
  </si>
  <si>
    <t>←必ず記入してください。「許可条件」シートを確認後「確認済」を選択してください。</t>
    <rPh sb="1" eb="2">
      <t>カナラ</t>
    </rPh>
    <rPh sb="3" eb="5">
      <t>キニュウ</t>
    </rPh>
    <rPh sb="24" eb="25">
      <t>ゴ</t>
    </rPh>
    <rPh sb="31" eb="33">
      <t>センタク</t>
    </rPh>
    <phoneticPr fontId="1"/>
  </si>
  <si>
    <t>給水管（HIVPΦ25）</t>
    <phoneticPr fontId="1"/>
  </si>
  <si>
    <t>下水道管（VuΦ150）</t>
    <phoneticPr fontId="1"/>
  </si>
  <si>
    <t>伊丹市長　　中田　慎也</t>
    <rPh sb="0" eb="2">
      <t>イタミ</t>
    </rPh>
    <rPh sb="2" eb="4">
      <t>シチョウ</t>
    </rPh>
    <rPh sb="6" eb="8">
      <t>ナカタ</t>
    </rPh>
    <rPh sb="9" eb="11">
      <t>シンヤ</t>
    </rPh>
    <phoneticPr fontId="1"/>
  </si>
  <si>
    <t>伊丹市長　中田　慎也</t>
    <rPh sb="0" eb="2">
      <t>イタミ</t>
    </rPh>
    <rPh sb="2" eb="4">
      <t>シチョウ</t>
    </rPh>
    <rPh sb="5" eb="7">
      <t>ナカタ</t>
    </rPh>
    <rPh sb="8" eb="10">
      <t>シンヤ</t>
    </rPh>
    <phoneticPr fontId="1"/>
  </si>
  <si>
    <t>□ 舗装復旧は幅　　ｍとし、全幅・半幅 施工とすること</t>
    <phoneticPr fontId="1"/>
  </si>
  <si>
    <t>□ O 完了届に占用物件の設置状況写真を添付すること</t>
    <rPh sb="4" eb="6">
      <t>カンリョウ</t>
    </rPh>
    <rPh sb="6" eb="7">
      <t>トドケ</t>
    </rPh>
    <rPh sb="8" eb="10">
      <t>センヨウ</t>
    </rPh>
    <rPh sb="10" eb="12">
      <t>ブッケン</t>
    </rPh>
    <rPh sb="15" eb="17">
      <t>ジョウキョウ</t>
    </rPh>
    <phoneticPr fontId="1"/>
  </si>
  <si>
    <t>□ B 上下水道・ガスと協議し同時施工とすること</t>
    <phoneticPr fontId="1"/>
  </si>
  <si>
    <t>□ C 近接する箇所は連結して施工すること</t>
    <phoneticPr fontId="1"/>
  </si>
  <si>
    <t>□ D 構造物を破損した場合は原状復旧すること</t>
    <rPh sb="17" eb="19">
      <t>フッキュウ</t>
    </rPh>
    <phoneticPr fontId="1"/>
  </si>
  <si>
    <t>□ E ①迂回側溝・②切下げ部　を原状復旧すること</t>
    <rPh sb="5" eb="7">
      <t>ウカイ</t>
    </rPh>
    <rPh sb="7" eb="9">
      <t>ソッコウ</t>
    </rPh>
    <rPh sb="11" eb="13">
      <t>キリサ</t>
    </rPh>
    <rPh sb="14" eb="15">
      <t>ブ</t>
    </rPh>
    <rPh sb="17" eb="19">
      <t>ゲンジョウ</t>
    </rPh>
    <rPh sb="19" eb="21">
      <t>フッキュウ</t>
    </rPh>
    <phoneticPr fontId="1"/>
  </si>
  <si>
    <t>□ Q ①支線のアンカー基礎・②既設構造物の地中線　</t>
    <rPh sb="5" eb="7">
      <t>シセン</t>
    </rPh>
    <rPh sb="16" eb="18">
      <t>キセツ</t>
    </rPh>
    <rPh sb="18" eb="21">
      <t>コウゾウブツ</t>
    </rPh>
    <rPh sb="22" eb="24">
      <t>チチュウ</t>
    </rPh>
    <rPh sb="24" eb="25">
      <t>セン</t>
    </rPh>
    <phoneticPr fontId="1"/>
  </si>
  <si>
    <t>□ F ①道路部・②水路部　に影響を及ぼした場合は、</t>
    <rPh sb="5" eb="7">
      <t>ドウロ</t>
    </rPh>
    <rPh sb="7" eb="8">
      <t>ブ</t>
    </rPh>
    <rPh sb="10" eb="13">
      <t>スイロブ</t>
    </rPh>
    <phoneticPr fontId="1"/>
  </si>
  <si>
    <t>　　 については、撤去、処分すること</t>
    <phoneticPr fontId="1"/>
  </si>
  <si>
    <t>　　 現地立会のうえ原状復旧すること</t>
    <phoneticPr fontId="1"/>
  </si>
  <si>
    <t>□ R 建柱時は、排水機能を確保すること</t>
    <rPh sb="6" eb="7">
      <t>ジ</t>
    </rPh>
    <rPh sb="9" eb="11">
      <t>ハイスイ</t>
    </rPh>
    <rPh sb="11" eb="13">
      <t>キノウ</t>
    </rPh>
    <rPh sb="14" eb="16">
      <t>カクホ</t>
    </rPh>
    <phoneticPr fontId="1"/>
  </si>
  <si>
    <t>□ G コンクリート構造物について、差筋補強を行い､</t>
    <phoneticPr fontId="1"/>
  </si>
  <si>
    <t>□ S 影響範囲にある植栽は補植することとし、補植位</t>
    <rPh sb="11" eb="13">
      <t>ショクサイ</t>
    </rPh>
    <rPh sb="23" eb="25">
      <t>ホショク</t>
    </rPh>
    <rPh sb="25" eb="26">
      <t>クライ</t>
    </rPh>
    <phoneticPr fontId="1"/>
  </si>
  <si>
    <t>　　 適切な配合にて復旧すること</t>
    <rPh sb="3" eb="5">
      <t>テキセツ</t>
    </rPh>
    <phoneticPr fontId="1"/>
  </si>
  <si>
    <t>　　 置は別途協議すること</t>
    <phoneticPr fontId="1"/>
  </si>
  <si>
    <t>□ H 路面標示を復旧すること</t>
    <rPh sb="4" eb="6">
      <t>ロメン</t>
    </rPh>
    <rPh sb="6" eb="8">
      <t>ヒョウジ</t>
    </rPh>
    <rPh sb="9" eb="11">
      <t>フッキュウ</t>
    </rPh>
    <phoneticPr fontId="1"/>
  </si>
  <si>
    <t>□ J 事前協議の上、水路と転落防止柵の隙間が、15cm</t>
    <rPh sb="11" eb="13">
      <t>スイロ</t>
    </rPh>
    <rPh sb="20" eb="22">
      <t>スキマ</t>
    </rPh>
    <phoneticPr fontId="1"/>
  </si>
  <si>
    <t>　　 以下になるように復旧すること</t>
    <phoneticPr fontId="1"/>
  </si>
  <si>
    <t>□ K 日常管理を実施すること</t>
    <phoneticPr fontId="1"/>
  </si>
  <si>
    <t>□ L 本復旧までの間、仮舗装の日常点検及び維持管理</t>
    <rPh sb="4" eb="5">
      <t>ホン</t>
    </rPh>
    <rPh sb="5" eb="7">
      <t>フッキュウ</t>
    </rPh>
    <rPh sb="10" eb="11">
      <t>アイダ</t>
    </rPh>
    <rPh sb="12" eb="13">
      <t>カリ</t>
    </rPh>
    <rPh sb="13" eb="15">
      <t>ホソウ</t>
    </rPh>
    <rPh sb="16" eb="18">
      <t>ニチジョウ</t>
    </rPh>
    <rPh sb="18" eb="20">
      <t>テンケン</t>
    </rPh>
    <rPh sb="20" eb="21">
      <t>オヨ</t>
    </rPh>
    <rPh sb="22" eb="24">
      <t>イジ</t>
    </rPh>
    <rPh sb="24" eb="26">
      <t>カンリ</t>
    </rPh>
    <phoneticPr fontId="1"/>
  </si>
  <si>
    <t>□ Y 隣接地と蓋等により隙間・段差が生じないように</t>
    <rPh sb="4" eb="7">
      <t>リンセツチ</t>
    </rPh>
    <rPh sb="8" eb="9">
      <t>フタ</t>
    </rPh>
    <rPh sb="9" eb="10">
      <t>トウ</t>
    </rPh>
    <rPh sb="13" eb="15">
      <t>スキマ</t>
    </rPh>
    <rPh sb="16" eb="18">
      <t>ダンサ</t>
    </rPh>
    <rPh sb="19" eb="20">
      <t>ショウ</t>
    </rPh>
    <phoneticPr fontId="1"/>
  </si>
  <si>
    <t>　　 を行うこと</t>
    <phoneticPr fontId="1"/>
  </si>
  <si>
    <t>　　 すること</t>
    <phoneticPr fontId="1"/>
  </si>
  <si>
    <t>□ M 工事完了後は完了届を提出すること</t>
    <phoneticPr fontId="1"/>
  </si>
  <si>
    <t>□ N 完了届に施工状況写真を添付すること</t>
    <rPh sb="4" eb="6">
      <t>カンリョウ</t>
    </rPh>
    <rPh sb="6" eb="7">
      <t>トドケ</t>
    </rPh>
    <rPh sb="15" eb="17">
      <t>テンプ</t>
    </rPh>
    <phoneticPr fontId="1"/>
  </si>
  <si>
    <t>車道と歩道の区別のない道路や、埋設管が車道と歩道の両方にまたがる場合は「車道」を選択してください。</t>
    <rPh sb="0" eb="2">
      <t>シャドウ</t>
    </rPh>
    <rPh sb="3" eb="5">
      <t>ホドウ</t>
    </rPh>
    <rPh sb="6" eb="8">
      <t>クベツ</t>
    </rPh>
    <rPh sb="11" eb="13">
      <t>ドウロ</t>
    </rPh>
    <rPh sb="15" eb="18">
      <t>マイセツカン</t>
    </rPh>
    <rPh sb="19" eb="21">
      <t>シャドウ</t>
    </rPh>
    <rPh sb="22" eb="24">
      <t>ホドウ</t>
    </rPh>
    <rPh sb="25" eb="27">
      <t>リョウホウ</t>
    </rPh>
    <rPh sb="32" eb="34">
      <t>バアイ</t>
    </rPh>
    <rPh sb="36" eb="38">
      <t>シャドウ</t>
    </rPh>
    <rPh sb="40" eb="42">
      <t>センタク</t>
    </rPh>
    <phoneticPr fontId="1"/>
  </si>
  <si>
    <t>道路を掘削する場合、その他</t>
    <rPh sb="12" eb="13">
      <t>タ</t>
    </rPh>
    <phoneticPr fontId="1"/>
  </si>
  <si>
    <t>【申請書の作成にあたって】</t>
    <rPh sb="1" eb="4">
      <t>シンセイショ</t>
    </rPh>
    <rPh sb="5" eb="7">
      <t>サクセイ</t>
    </rPh>
    <phoneticPr fontId="1"/>
  </si>
  <si>
    <t>・それぞれのセルのコメントに表示される注意事項を確認のうえ、水色のセルに必要事項を記入してください。</t>
    <rPh sb="14" eb="16">
      <t>ヒョウジ</t>
    </rPh>
    <rPh sb="19" eb="21">
      <t>チュウイ</t>
    </rPh>
    <rPh sb="21" eb="23">
      <t>ジコウ</t>
    </rPh>
    <rPh sb="24" eb="26">
      <t>カクニン</t>
    </rPh>
    <rPh sb="30" eb="32">
      <t>ミズイロ</t>
    </rPh>
    <rPh sb="36" eb="38">
      <t>ヒツヨウ</t>
    </rPh>
    <rPh sb="38" eb="40">
      <t>ジコウ</t>
    </rPh>
    <rPh sb="41" eb="43">
      <t>キニュウ</t>
    </rPh>
    <phoneticPr fontId="1"/>
  </si>
  <si>
    <t>・「記入例」シートを参考に記入してください。文字がセルからはみ出しても記入された内容はすべて印刷されます。</t>
    <rPh sb="2" eb="4">
      <t>キニュウ</t>
    </rPh>
    <rPh sb="4" eb="5">
      <t>レイ</t>
    </rPh>
    <rPh sb="10" eb="12">
      <t>サンコウ</t>
    </rPh>
    <rPh sb="13" eb="15">
      <t>キニュウ</t>
    </rPh>
    <rPh sb="22" eb="24">
      <t>モジ</t>
    </rPh>
    <rPh sb="31" eb="32">
      <t>ダ</t>
    </rPh>
    <rPh sb="35" eb="37">
      <t>キニュウ</t>
    </rPh>
    <rPh sb="40" eb="42">
      <t>ナイヨウ</t>
    </rPh>
    <rPh sb="46" eb="48">
      <t>インサツ</t>
    </rPh>
    <phoneticPr fontId="1"/>
  </si>
  <si>
    <t>・申請にあたっては「許可条件」シートを確認してください。許可を受けた場合は、許可条件を遵守してください。</t>
    <rPh sb="1" eb="3">
      <t>シンセイ</t>
    </rPh>
    <rPh sb="10" eb="12">
      <t>キョカ</t>
    </rPh>
    <rPh sb="12" eb="14">
      <t>ジョウケン</t>
    </rPh>
    <rPh sb="19" eb="21">
      <t>カクニン</t>
    </rPh>
    <rPh sb="28" eb="30">
      <t>キョカ</t>
    </rPh>
    <rPh sb="31" eb="32">
      <t>ウ</t>
    </rPh>
    <rPh sb="34" eb="36">
      <t>バアイ</t>
    </rPh>
    <rPh sb="38" eb="40">
      <t>キョカ</t>
    </rPh>
    <rPh sb="40" eb="42">
      <t>ジョウケン</t>
    </rPh>
    <rPh sb="43" eb="45">
      <t>ジュンシュ</t>
    </rPh>
    <phoneticPr fontId="1"/>
  </si>
  <si>
    <t>・氏名、住所等を変更した場合や占用を廃止する場合は「変更届」シートをご確認の上、必要な届出をしてください。</t>
    <rPh sb="1" eb="3">
      <t>シメイ</t>
    </rPh>
    <rPh sb="4" eb="6">
      <t>ジュウショ</t>
    </rPh>
    <rPh sb="6" eb="7">
      <t>トウ</t>
    </rPh>
    <rPh sb="8" eb="10">
      <t>ヘンコウ</t>
    </rPh>
    <rPh sb="12" eb="14">
      <t>バアイ</t>
    </rPh>
    <rPh sb="15" eb="17">
      <t>センヨウ</t>
    </rPh>
    <rPh sb="18" eb="20">
      <t>ハイシ</t>
    </rPh>
    <rPh sb="22" eb="24">
      <t>バアイ</t>
    </rPh>
    <rPh sb="26" eb="28">
      <t>ヘンコウ</t>
    </rPh>
    <rPh sb="28" eb="29">
      <t>トドケ</t>
    </rPh>
    <rPh sb="35" eb="37">
      <t>カクニン</t>
    </rPh>
    <rPh sb="38" eb="39">
      <t>ウエ</t>
    </rPh>
    <rPh sb="40" eb="42">
      <t>ヒツヨウ</t>
    </rPh>
    <rPh sb="43" eb="44">
      <t>トド</t>
    </rPh>
    <rPh sb="44" eb="45">
      <t>デ</t>
    </rPh>
    <phoneticPr fontId="1"/>
  </si>
  <si>
    <t>下記のうち該当する番号を記入してください。不明な場合や複数に該当する場合は「１」を記入してください。</t>
    <rPh sb="27" eb="29">
      <t>フクスウ</t>
    </rPh>
    <phoneticPr fontId="1"/>
  </si>
  <si>
    <t>昼間工事</t>
  </si>
  <si>
    <t>・不明又は未定の箇所がある場合は、何も記入しないでください。受付時に担当者と調整の上、手書きします。</t>
    <rPh sb="1" eb="3">
      <t>フメイ</t>
    </rPh>
    <rPh sb="3" eb="4">
      <t>マタ</t>
    </rPh>
    <rPh sb="5" eb="7">
      <t>ミテイ</t>
    </rPh>
    <rPh sb="8" eb="10">
      <t>カショ</t>
    </rPh>
    <rPh sb="13" eb="15">
      <t>バアイ</t>
    </rPh>
    <rPh sb="17" eb="18">
      <t>ナニ</t>
    </rPh>
    <rPh sb="19" eb="21">
      <t>キニュウ</t>
    </rPh>
    <rPh sb="30" eb="32">
      <t>ウケツケ</t>
    </rPh>
    <rPh sb="32" eb="33">
      <t>ジ</t>
    </rPh>
    <rPh sb="34" eb="37">
      <t>タントウシャ</t>
    </rPh>
    <rPh sb="38" eb="40">
      <t>チョウセイ</t>
    </rPh>
    <rPh sb="41" eb="42">
      <t>ウエ</t>
    </rPh>
    <rPh sb="43" eb="45">
      <t>テガ</t>
    </rPh>
    <phoneticPr fontId="1"/>
  </si>
  <si>
    <t>□ A 現地立会の上、舗装復旧すること</t>
    <rPh sb="9" eb="10">
      <t>ウエ</t>
    </rPh>
    <rPh sb="11" eb="15">
      <t>ホソウフッキュウ</t>
    </rPh>
    <phoneticPr fontId="1"/>
  </si>
  <si>
    <t>□ I 街区基準点を亡失しないように施工すること</t>
    <rPh sb="4" eb="6">
      <t>ガイク</t>
    </rPh>
    <rPh sb="6" eb="9">
      <t>キジュンテン</t>
    </rPh>
    <rPh sb="10" eb="12">
      <t>ボウシツ</t>
    </rPh>
    <rPh sb="18" eb="20">
      <t>セコウ</t>
    </rPh>
    <phoneticPr fontId="1"/>
  </si>
  <si>
    <t>□ T ①周辺清掃・②側溝清掃を行うこと</t>
    <rPh sb="5" eb="7">
      <t>シュウヘン</t>
    </rPh>
    <rPh sb="7" eb="9">
      <t>セイソウ</t>
    </rPh>
    <rPh sb="11" eb="15">
      <t>ソッコウセイソウ</t>
    </rPh>
    <rPh sb="16" eb="17">
      <t>オコナ</t>
    </rPh>
    <phoneticPr fontId="1"/>
  </si>
  <si>
    <t>□ X 保安灯等により安全対策を施すこと</t>
    <rPh sb="4" eb="7">
      <t>ホアントウ</t>
    </rPh>
    <rPh sb="7" eb="8">
      <t>トウ</t>
    </rPh>
    <rPh sb="11" eb="15">
      <t>アンゼンタイサク</t>
    </rPh>
    <rPh sb="16" eb="17">
      <t>ホドコ</t>
    </rPh>
    <phoneticPr fontId="1"/>
  </si>
  <si>
    <t>　　 ること</t>
    <phoneticPr fontId="1"/>
  </si>
  <si>
    <t>□ P 舗装材のカタログ及びサンプルを立会時に提示す</t>
    <rPh sb="23" eb="25">
      <t>テイジ</t>
    </rPh>
    <phoneticPr fontId="1"/>
  </si>
  <si>
    <t>□ W 路肩部に滞水しないようにすること</t>
    <rPh sb="4" eb="7">
      <t>ロカタブ</t>
    </rPh>
    <rPh sb="8" eb="10">
      <t>タイスイ</t>
    </rPh>
    <phoneticPr fontId="1"/>
  </si>
  <si>
    <t>ver.2.1</t>
    <phoneticPr fontId="1"/>
  </si>
  <si>
    <t xml:space="preserve"> インターロッキングブロックや平板ブロック等の舗装部を施工する場合は、現地立会の上、舗装復旧を行うこと。また、立会時に使用材料のカタログ・サンプルを提示すること。</t>
    <phoneticPr fontId="1"/>
  </si>
  <si>
    <t>18の2　構造物下部について掘削等を行う場合は、施工方法を明記し</t>
    <phoneticPr fontId="1"/>
  </si>
  <si>
    <t>た図面を申請時に提出すること。</t>
    <phoneticPr fontId="1"/>
  </si>
  <si>
    <t>開発要綱番号</t>
    <rPh sb="0" eb="6">
      <t>カイハツヨウコウバンゴウ</t>
    </rPh>
    <phoneticPr fontId="1"/>
  </si>
  <si>
    <t>開発要綱番号</t>
    <rPh sb="0" eb="6">
      <t>カイハツヨウコウバンゴウ</t>
    </rPh>
    <phoneticPr fontId="1"/>
  </si>
  <si>
    <t>開発事業承認を提出されている場合は、西暦から始まる開発要綱番号を記入してください。</t>
    <rPh sb="0" eb="6">
      <t>カイハツジギョウショウニン</t>
    </rPh>
    <rPh sb="7" eb="9">
      <t>テイシュツ</t>
    </rPh>
    <rPh sb="14" eb="16">
      <t>バアイ</t>
    </rPh>
    <rPh sb="18" eb="20">
      <t>セイレキ</t>
    </rPh>
    <rPh sb="22" eb="23">
      <t>ハジ</t>
    </rPh>
    <rPh sb="25" eb="31">
      <t>カイハツヨウコウバンゴウ</t>
    </rPh>
    <rPh sb="32" eb="34">
      <t>キニュウ</t>
    </rPh>
    <phoneticPr fontId="1"/>
  </si>
  <si>
    <t>2025-18</t>
    <phoneticPr fontId="1"/>
  </si>
  <si>
    <t>開発要綱番号</t>
    <rPh sb="0" eb="6">
      <t>カイハツヨウコウバンゴウ</t>
    </rPh>
    <phoneticPr fontId="1"/>
  </si>
  <si>
    <t>□ U 水路及び側溝等の下部に占用物を埋設する際は、</t>
    <phoneticPr fontId="1"/>
  </si>
  <si>
    <t>　　 十分な転圧を行い、転圧状況がわかる写真を完了</t>
    <phoneticPr fontId="1"/>
  </si>
  <si>
    <t xml:space="preserve">     届に添付すること。</t>
    <phoneticPr fontId="1"/>
  </si>
  <si>
    <t>□ Z グレーチングの端部処理を行うこと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</si>
</sst>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6">
    <font>
      <sz val="11"/>
      <color theme="1"/>
      <name val="ＭＳ Ｐゴシック"/>
      <family val="2"/>
      <charset val="128"/>
      <scheme val="minor"/>
    </font>
    <font>
      <sz val="6"/>
      <name val="ＭＳ Ｐゴシック"/>
      <family val="2"/>
      <charset val="128"/>
      <scheme val="minor"/>
    </font>
    <font>
      <sz val="10"/>
      <name val="メイリオ"/>
      <family val="3"/>
      <charset val="128"/>
    </font>
    <font>
      <sz val="9"/>
      <color indexed="81"/>
      <name val="ＭＳ Ｐゴシック"/>
      <family val="3"/>
      <charset val="128"/>
    </font>
    <font>
      <b/>
      <sz val="10"/>
      <name val="メイリオ"/>
      <family val="3"/>
      <charset val="128"/>
    </font>
    <font>
      <b/>
      <sz val="11"/>
      <name val="メイリオ"/>
      <family val="3"/>
      <charset val="128"/>
    </font>
    <font>
      <sz val="10"/>
      <color theme="1"/>
      <name val="ＭＳ 明朝"/>
      <family val="1"/>
      <charset val="128"/>
    </font>
    <font>
      <sz val="9"/>
      <name val="ＭＳ 明朝"/>
      <family val="1"/>
      <charset val="128"/>
    </font>
    <font>
      <sz val="18"/>
      <color theme="1"/>
      <name val="ＭＳ 明朝"/>
      <family val="1"/>
      <charset val="128"/>
    </font>
    <font>
      <b/>
      <sz val="18"/>
      <name val="ＭＳ 明朝"/>
      <family val="1"/>
      <charset val="128"/>
    </font>
    <font>
      <b/>
      <sz val="9"/>
      <name val="ＭＳ 明朝"/>
      <family val="1"/>
      <charset val="128"/>
    </font>
    <font>
      <sz val="6"/>
      <name val="ＭＳ 明朝"/>
      <family val="1"/>
      <charset val="128"/>
    </font>
    <font>
      <sz val="8"/>
      <name val="ＭＳ 明朝"/>
      <family val="1"/>
      <charset val="128"/>
    </font>
    <font>
      <sz val="9"/>
      <color theme="1"/>
      <name val="ＭＳ Ｐゴシック"/>
      <family val="3"/>
      <charset val="128"/>
      <scheme val="minor"/>
    </font>
    <font>
      <sz val="9"/>
      <name val="メイリオ"/>
      <family val="3"/>
      <charset val="128"/>
    </font>
    <font>
      <sz val="9"/>
      <name val="Meiryo UI"/>
      <family val="3"/>
      <charset val="128"/>
    </font>
    <font>
      <sz val="9"/>
      <color indexed="81"/>
      <name val="MS P ゴシック"/>
      <family val="3"/>
      <charset val="128"/>
    </font>
    <font>
      <sz val="16"/>
      <name val="ＭＳ 明朝"/>
      <family val="1"/>
      <charset val="128"/>
    </font>
    <font>
      <sz val="9"/>
      <color rgb="FFFF0000"/>
      <name val="メイリオ"/>
      <family val="3"/>
      <charset val="128"/>
    </font>
    <font>
      <sz val="9"/>
      <color theme="0"/>
      <name val="メイリオ"/>
      <family val="3"/>
      <charset val="128"/>
    </font>
    <font>
      <sz val="9"/>
      <color theme="1"/>
      <name val="メイリオ"/>
      <family val="3"/>
      <charset val="128"/>
    </font>
    <font>
      <b/>
      <sz val="10"/>
      <color theme="0"/>
      <name val="メイリオ"/>
      <family val="3"/>
      <charset val="128"/>
    </font>
    <font>
      <sz val="9"/>
      <color theme="1"/>
      <name val="ＭＳ 明朝"/>
      <family val="1"/>
      <charset val="128"/>
    </font>
    <font>
      <b/>
      <sz val="9"/>
      <color rgb="FFFF0000"/>
      <name val="メイリオ"/>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
      <sz val="7"/>
      <color theme="1"/>
      <name val="ＭＳ 明朝"/>
      <family val="1"/>
      <charset val="128"/>
    </font>
    <font>
      <sz val="7"/>
      <color theme="0"/>
      <name val="ＭＳ 明朝"/>
      <family val="1"/>
      <charset val="128"/>
    </font>
    <font>
      <sz val="9"/>
      <color theme="0" tint="-0.14999847407452621"/>
      <name val="ＭＳ 明朝"/>
      <family val="1"/>
      <charset val="128"/>
    </font>
    <font>
      <sz val="8.5"/>
      <name val="ＭＳ ゴシック"/>
      <family val="3"/>
      <charset val="128"/>
    </font>
    <font>
      <b/>
      <sz val="10"/>
      <color theme="0" tint="-0.34998626667073579"/>
      <name val="メイリオ"/>
      <family val="3"/>
      <charset val="128"/>
    </font>
    <font>
      <sz val="10"/>
      <color theme="0" tint="-0.34998626667073579"/>
      <name val="メイリオ"/>
      <family val="3"/>
      <charset val="128"/>
    </font>
    <font>
      <b/>
      <sz val="8.5"/>
      <name val="ＭＳ ゴシック"/>
      <family val="3"/>
      <charset val="128"/>
    </font>
    <font>
      <sz val="12"/>
      <name val="ＭＳ 明朝"/>
      <family val="1"/>
      <charset val="128"/>
    </font>
    <font>
      <b/>
      <sz val="12"/>
      <color rgb="FFFF0000"/>
      <name val="ＭＳ 明朝"/>
      <family val="1"/>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auto="1"/>
      </bottom>
      <diagonal/>
    </border>
    <border>
      <left style="thin">
        <color indexed="64"/>
      </left>
      <right/>
      <top/>
      <bottom style="hair">
        <color indexed="64"/>
      </bottom>
      <diagonal/>
    </border>
    <border>
      <left/>
      <right style="thin">
        <color indexed="64"/>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auto="1"/>
      </top>
      <bottom style="thin">
        <color indexed="64"/>
      </bottom>
      <diagonal/>
    </border>
    <border>
      <left/>
      <right style="hair">
        <color auto="1"/>
      </right>
      <top/>
      <bottom style="thin">
        <color indexed="64"/>
      </bottom>
      <diagonal/>
    </border>
  </borders>
  <cellStyleXfs count="1">
    <xf numFmtId="0" fontId="0" fillId="0" borderId="0">
      <alignment vertical="center"/>
    </xf>
  </cellStyleXfs>
  <cellXfs count="41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top"/>
    </xf>
    <xf numFmtId="0" fontId="5" fillId="0" borderId="0" xfId="0" applyFont="1">
      <alignment vertical="center"/>
    </xf>
    <xf numFmtId="0" fontId="6" fillId="0" borderId="0" xfId="0" applyFont="1" applyBorder="1" applyAlignment="1">
      <alignment vertical="center"/>
    </xf>
    <xf numFmtId="0" fontId="7" fillId="0" borderId="12"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0" borderId="0" xfId="0" applyNumberFormat="1" applyFont="1" applyBorder="1" applyAlignment="1">
      <alignment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7" fillId="0" borderId="12" xfId="0" applyFont="1" applyBorder="1" applyAlignment="1">
      <alignment vertical="center"/>
    </xf>
    <xf numFmtId="0" fontId="9" fillId="0" borderId="0" xfId="0" applyFont="1" applyBorder="1" applyAlignment="1">
      <alignment vertical="top" wrapText="1"/>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3" xfId="0" applyFont="1" applyBorder="1" applyAlignment="1">
      <alignment horizontal="left" vertical="center"/>
    </xf>
    <xf numFmtId="0" fontId="12" fillId="0" borderId="13" xfId="0" applyFont="1" applyBorder="1" applyAlignment="1">
      <alignment horizontal="left" vertical="center"/>
    </xf>
    <xf numFmtId="0" fontId="7" fillId="0" borderId="2" xfId="0" applyFont="1" applyBorder="1" applyAlignment="1">
      <alignment horizontal="left" vertical="center"/>
    </xf>
    <xf numFmtId="0" fontId="12" fillId="0" borderId="0" xfId="0" applyFont="1" applyBorder="1" applyAlignment="1">
      <alignment horizontal="left" vertical="center"/>
    </xf>
    <xf numFmtId="0" fontId="7" fillId="0" borderId="14" xfId="0" applyFont="1" applyBorder="1" applyAlignment="1">
      <alignment vertical="center"/>
    </xf>
    <xf numFmtId="0" fontId="12" fillId="0" borderId="14" xfId="0" applyFont="1" applyBorder="1" applyAlignment="1">
      <alignment horizontal="left" vertical="center"/>
    </xf>
    <xf numFmtId="0" fontId="12" fillId="0" borderId="7" xfId="0" applyFont="1" applyBorder="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15" xfId="0" applyFont="1" applyBorder="1" applyAlignment="1">
      <alignment horizontal="left" vertical="center" wrapText="1"/>
    </xf>
    <xf numFmtId="0" fontId="7" fillId="0" borderId="9" xfId="0" applyFont="1" applyBorder="1" applyAlignment="1">
      <alignment horizontal="right" vertical="center" wrapText="1"/>
    </xf>
    <xf numFmtId="0" fontId="7" fillId="0" borderId="15"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wrapText="1"/>
    </xf>
    <xf numFmtId="0" fontId="7" fillId="0" borderId="11" xfId="0" applyFont="1" applyBorder="1" applyAlignment="1">
      <alignment horizontal="right" vertical="center" wrapText="1"/>
    </xf>
    <xf numFmtId="0" fontId="11" fillId="0" borderId="0" xfId="0" applyFont="1" applyBorder="1" applyAlignment="1">
      <alignment vertical="center" wrapText="1"/>
    </xf>
    <xf numFmtId="0" fontId="6" fillId="0" borderId="0" xfId="0" applyFont="1" applyBorder="1" applyAlignment="1">
      <alignment horizontal="right" vertical="center"/>
    </xf>
    <xf numFmtId="0" fontId="6" fillId="0" borderId="14"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pplyAlignment="1">
      <alignment horizontal="center" vertical="center"/>
    </xf>
    <xf numFmtId="0" fontId="6" fillId="0" borderId="2" xfId="0" applyFont="1" applyFill="1" applyBorder="1" applyAlignment="1">
      <alignment vertical="center"/>
    </xf>
    <xf numFmtId="0" fontId="6" fillId="0" borderId="15" xfId="0" applyFont="1" applyFill="1" applyBorder="1" applyAlignment="1">
      <alignment vertical="center"/>
    </xf>
    <xf numFmtId="0" fontId="6" fillId="0" borderId="4" xfId="0" applyFont="1" applyFill="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vertical="center"/>
    </xf>
    <xf numFmtId="0" fontId="6" fillId="0" borderId="15"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13" xfId="0" applyFont="1" applyBorder="1" applyAlignment="1">
      <alignment vertical="center"/>
    </xf>
    <xf numFmtId="0" fontId="6" fillId="0" borderId="0" xfId="0" applyFont="1" applyAlignment="1">
      <alignment vertical="center"/>
    </xf>
    <xf numFmtId="0" fontId="13" fillId="0" borderId="0" xfId="0" applyFont="1">
      <alignment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vertical="center"/>
    </xf>
    <xf numFmtId="0" fontId="7" fillId="0" borderId="13" xfId="0" applyFont="1" applyBorder="1" applyAlignment="1">
      <alignment vertical="center"/>
    </xf>
    <xf numFmtId="0" fontId="7" fillId="0" borderId="2" xfId="0" applyFont="1" applyBorder="1" applyAlignment="1">
      <alignment vertical="center"/>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right" vertical="center"/>
    </xf>
    <xf numFmtId="0" fontId="9" fillId="0" borderId="0" xfId="0" applyFont="1" applyBorder="1" applyAlignment="1">
      <alignment vertical="center" wrapText="1"/>
    </xf>
    <xf numFmtId="0" fontId="2" fillId="0" borderId="0" xfId="0" applyFont="1" applyFill="1">
      <alignment vertical="center"/>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7" fillId="0" borderId="0" xfId="0" applyFont="1" applyBorder="1" applyAlignment="1">
      <alignment horizontal="center"/>
    </xf>
    <xf numFmtId="0" fontId="7" fillId="0" borderId="15" xfId="0" applyFont="1" applyBorder="1" applyAlignment="1">
      <alignment vertic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9" fillId="0" borderId="0" xfId="0" applyFont="1" applyBorder="1" applyAlignment="1">
      <alignment horizontal="center" vertical="top" wrapText="1"/>
    </xf>
    <xf numFmtId="0" fontId="7" fillId="0" borderId="0" xfId="0" applyFont="1" applyBorder="1" applyAlignment="1">
      <alignment vertical="center"/>
    </xf>
    <xf numFmtId="0" fontId="9" fillId="0" borderId="0" xfId="0" applyFont="1" applyBorder="1" applyAlignment="1">
      <alignment vertical="center" wrapText="1"/>
    </xf>
    <xf numFmtId="0" fontId="7" fillId="0" borderId="0" xfId="0" applyFont="1" applyBorder="1" applyAlignment="1">
      <alignment horizontal="right" vertical="center"/>
    </xf>
    <xf numFmtId="0" fontId="7" fillId="0" borderId="13"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left" vertical="center" wrapText="1"/>
    </xf>
    <xf numFmtId="0" fontId="7" fillId="0" borderId="15" xfId="0" applyFont="1" applyBorder="1" applyAlignment="1">
      <alignment horizontal="left" vertical="center" wrapText="1"/>
    </xf>
    <xf numFmtId="0" fontId="7" fillId="0" borderId="5" xfId="0" applyFont="1" applyBorder="1" applyAlignment="1">
      <alignment horizontal="center" vertical="center" wrapText="1"/>
    </xf>
    <xf numFmtId="0" fontId="7" fillId="0" borderId="0" xfId="0" applyFont="1" applyBorder="1" applyAlignment="1">
      <alignment horizontal="right" vertical="center"/>
    </xf>
    <xf numFmtId="0" fontId="7" fillId="0" borderId="25" xfId="0" applyFont="1" applyBorder="1" applyAlignment="1">
      <alignment vertical="center"/>
    </xf>
    <xf numFmtId="0" fontId="7" fillId="0" borderId="25" xfId="0" applyFont="1" applyBorder="1" applyAlignment="1">
      <alignment horizontal="left" vertical="center"/>
    </xf>
    <xf numFmtId="0" fontId="12" fillId="0" borderId="0" xfId="0" applyFont="1" applyBorder="1" applyAlignment="1">
      <alignment horizontal="right" vertical="center"/>
    </xf>
    <xf numFmtId="0" fontId="17" fillId="0" borderId="0" xfId="0" applyFont="1" applyBorder="1" applyAlignment="1">
      <alignment horizontal="left" vertical="center"/>
    </xf>
    <xf numFmtId="0" fontId="7" fillId="0" borderId="16" xfId="0" applyFont="1" applyBorder="1" applyAlignment="1">
      <alignment horizontal="center" vertical="center" shrinkToFit="1"/>
    </xf>
    <xf numFmtId="0" fontId="7" fillId="0" borderId="19" xfId="0" applyFont="1" applyBorder="1" applyAlignment="1">
      <alignment vertical="center" shrinkToFit="1"/>
    </xf>
    <xf numFmtId="0" fontId="7" fillId="0" borderId="20" xfId="0"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horizontal="center" vertical="center" shrinkToFit="1"/>
    </xf>
    <xf numFmtId="0" fontId="7" fillId="0" borderId="21" xfId="0" applyFont="1" applyBorder="1" applyAlignment="1">
      <alignment vertical="center" shrinkToFit="1"/>
    </xf>
    <xf numFmtId="0" fontId="7" fillId="0" borderId="22" xfId="0" applyFont="1" applyBorder="1" applyAlignment="1">
      <alignment vertical="center" shrinkToFit="1"/>
    </xf>
    <xf numFmtId="0" fontId="7" fillId="0" borderId="17" xfId="0" applyFont="1" applyBorder="1" applyAlignment="1">
      <alignment vertical="center" shrinkToFit="1"/>
    </xf>
    <xf numFmtId="0" fontId="7" fillId="0" borderId="0" xfId="0" applyFont="1" applyBorder="1" applyAlignment="1">
      <alignment horizontal="right" vertical="top"/>
    </xf>
    <xf numFmtId="0" fontId="7" fillId="0" borderId="18" xfId="0" applyFont="1" applyBorder="1" applyAlignment="1">
      <alignment horizontal="center" vertical="center" shrinkToFit="1"/>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18" xfId="0" applyFont="1" applyBorder="1" applyAlignment="1">
      <alignment vertical="center" shrinkToFit="1"/>
    </xf>
    <xf numFmtId="0" fontId="7" fillId="0" borderId="25" xfId="0" applyFont="1" applyBorder="1" applyAlignment="1">
      <alignment horizontal="right" vertical="center"/>
    </xf>
    <xf numFmtId="0" fontId="7" fillId="0" borderId="0" xfId="0" applyNumberFormat="1" applyFont="1" applyBorder="1" applyAlignment="1">
      <alignment horizontal="left" vertical="center"/>
    </xf>
    <xf numFmtId="0" fontId="14" fillId="0" borderId="0" xfId="0" applyFont="1">
      <alignment vertical="center"/>
    </xf>
    <xf numFmtId="0" fontId="14" fillId="0" borderId="0" xfId="0" applyFont="1" applyAlignment="1">
      <alignment vertical="top"/>
    </xf>
    <xf numFmtId="0" fontId="14" fillId="0" borderId="0" xfId="0" applyFont="1" applyFill="1">
      <alignment vertical="center"/>
    </xf>
    <xf numFmtId="57" fontId="14" fillId="2" borderId="5" xfId="0" applyNumberFormat="1" applyFont="1" applyFill="1" applyBorder="1">
      <alignment vertical="center"/>
    </xf>
    <xf numFmtId="0" fontId="14" fillId="2" borderId="5" xfId="0" applyFont="1" applyFill="1" applyBorder="1">
      <alignment vertical="center"/>
    </xf>
    <xf numFmtId="0" fontId="14" fillId="0" borderId="0" xfId="0" applyFont="1" applyBorder="1" applyAlignment="1">
      <alignment horizontal="left" vertical="top"/>
    </xf>
    <xf numFmtId="0" fontId="18" fillId="0" borderId="0" xfId="0" applyFont="1">
      <alignment vertical="center"/>
    </xf>
    <xf numFmtId="0" fontId="14" fillId="2" borderId="5" xfId="0" applyFont="1" applyFill="1" applyBorder="1" applyAlignment="1">
      <alignment horizontal="center" vertical="center"/>
    </xf>
    <xf numFmtId="0" fontId="14" fillId="2" borderId="5" xfId="0" applyFont="1" applyFill="1" applyBorder="1" applyAlignment="1">
      <alignment vertical="top"/>
    </xf>
    <xf numFmtId="0" fontId="14" fillId="2" borderId="5" xfId="0" applyNumberFormat="1" applyFont="1" applyFill="1" applyBorder="1">
      <alignment vertical="center"/>
    </xf>
    <xf numFmtId="0" fontId="14" fillId="0" borderId="0" xfId="0" applyFont="1" applyFill="1" applyBorder="1">
      <alignment vertical="center"/>
    </xf>
    <xf numFmtId="0" fontId="19" fillId="0" borderId="0" xfId="0" applyFont="1" applyFill="1" applyAlignment="1">
      <alignment vertical="center" wrapText="1"/>
    </xf>
    <xf numFmtId="0" fontId="19" fillId="0" borderId="0" xfId="0" applyFont="1" applyFill="1" applyBorder="1" applyAlignment="1">
      <alignment vertical="center" wrapText="1"/>
    </xf>
    <xf numFmtId="0" fontId="14" fillId="0" borderId="7" xfId="0" applyFont="1" applyBorder="1">
      <alignment vertical="center"/>
    </xf>
    <xf numFmtId="0" fontId="14" fillId="0" borderId="8" xfId="0" applyFont="1" applyBorder="1">
      <alignment vertical="center"/>
    </xf>
    <xf numFmtId="0" fontId="20" fillId="0" borderId="0" xfId="0" applyFont="1">
      <alignment vertical="center"/>
    </xf>
    <xf numFmtId="0" fontId="5" fillId="0" borderId="0" xfId="0" applyFont="1" applyAlignment="1">
      <alignment horizontal="center" vertical="center"/>
    </xf>
    <xf numFmtId="0" fontId="14" fillId="2" borderId="5" xfId="0" applyFont="1" applyFill="1" applyBorder="1" applyAlignment="1">
      <alignment vertical="center"/>
    </xf>
    <xf numFmtId="0" fontId="14" fillId="0" borderId="5" xfId="0" applyFont="1" applyBorder="1" applyAlignment="1">
      <alignment horizontal="center" vertical="center"/>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vertical="center" wrapText="1"/>
    </xf>
    <xf numFmtId="0" fontId="7" fillId="0" borderId="13" xfId="0" applyFont="1" applyBorder="1" applyAlignment="1">
      <alignment vertical="center"/>
    </xf>
    <xf numFmtId="0" fontId="9" fillId="0" borderId="0" xfId="0" applyFont="1" applyBorder="1" applyAlignment="1">
      <alignment horizontal="center" vertical="top" wrapText="1"/>
    </xf>
    <xf numFmtId="176" fontId="7" fillId="0" borderId="0" xfId="0" applyNumberFormat="1" applyFont="1" applyBorder="1" applyAlignment="1">
      <alignmen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28" xfId="0" applyFont="1" applyBorder="1" applyAlignment="1">
      <alignment horizontal="left" vertical="top"/>
    </xf>
    <xf numFmtId="0" fontId="7" fillId="0" borderId="29" xfId="0" applyFont="1" applyBorder="1" applyAlignment="1">
      <alignment horizontal="right" vertical="center"/>
    </xf>
    <xf numFmtId="0" fontId="7" fillId="0" borderId="29" xfId="0" applyNumberFormat="1" applyFont="1" applyBorder="1" applyAlignment="1">
      <alignment vertical="center"/>
    </xf>
    <xf numFmtId="0" fontId="22" fillId="0" borderId="0" xfId="0" applyFont="1">
      <alignment vertical="center"/>
    </xf>
    <xf numFmtId="0" fontId="20" fillId="0" borderId="7" xfId="0" applyFont="1" applyBorder="1">
      <alignment vertical="center"/>
    </xf>
    <xf numFmtId="0" fontId="14" fillId="0" borderId="5" xfId="0" applyFont="1" applyBorder="1" applyAlignment="1">
      <alignment horizontal="center" vertical="center"/>
    </xf>
    <xf numFmtId="0" fontId="14" fillId="0" borderId="6" xfId="0" applyFont="1" applyBorder="1">
      <alignment vertical="center"/>
    </xf>
    <xf numFmtId="0" fontId="7" fillId="0" borderId="28" xfId="0" applyFont="1" applyBorder="1" applyAlignment="1">
      <alignment horizontal="left" vertical="center"/>
    </xf>
    <xf numFmtId="0" fontId="24" fillId="0" borderId="0" xfId="0" applyFont="1" applyAlignment="1">
      <alignment vertical="top" wrapText="1"/>
    </xf>
    <xf numFmtId="0" fontId="26" fillId="0" borderId="0" xfId="0" applyFont="1" applyAlignment="1">
      <alignment vertical="top" wrapText="1"/>
    </xf>
    <xf numFmtId="0" fontId="26" fillId="0" borderId="0" xfId="0" applyFont="1" applyAlignment="1">
      <alignment horizontal="center" vertical="top" wrapText="1"/>
    </xf>
    <xf numFmtId="0" fontId="26" fillId="0" borderId="12" xfId="0" applyFont="1" applyBorder="1" applyAlignment="1">
      <alignment horizontal="center" vertical="top" wrapText="1"/>
    </xf>
    <xf numFmtId="0" fontId="26" fillId="0" borderId="0" xfId="0" applyFont="1" applyBorder="1" applyAlignment="1">
      <alignment vertical="top" wrapText="1"/>
    </xf>
    <xf numFmtId="0" fontId="25" fillId="0" borderId="0" xfId="0" applyFont="1" applyAlignment="1">
      <alignment vertical="top"/>
    </xf>
    <xf numFmtId="0" fontId="25" fillId="0" borderId="12" xfId="0" applyFont="1" applyBorder="1" applyAlignment="1">
      <alignment vertical="top"/>
    </xf>
    <xf numFmtId="0" fontId="24" fillId="0" borderId="0" xfId="0" applyFont="1" applyBorder="1" applyAlignment="1">
      <alignment vertical="top" wrapText="1"/>
    </xf>
    <xf numFmtId="0" fontId="26" fillId="0" borderId="12" xfId="0" applyFont="1" applyBorder="1" applyAlignment="1">
      <alignment vertical="top" wrapText="1"/>
    </xf>
    <xf numFmtId="57" fontId="14" fillId="2" borderId="5" xfId="0" applyNumberFormat="1" applyFont="1" applyFill="1" applyBorder="1" applyProtection="1">
      <alignment vertical="center"/>
      <protection locked="0"/>
    </xf>
    <xf numFmtId="0" fontId="4" fillId="0" borderId="0" xfId="0" applyFont="1" applyProtection="1">
      <alignment vertical="center"/>
    </xf>
    <xf numFmtId="0" fontId="14" fillId="0" borderId="0" xfId="0" applyFont="1" applyProtection="1">
      <alignment vertical="center"/>
    </xf>
    <xf numFmtId="0" fontId="14" fillId="0" borderId="0" xfId="0" applyFont="1" applyAlignment="1" applyProtection="1">
      <alignment vertical="top"/>
    </xf>
    <xf numFmtId="0" fontId="14" fillId="0" borderId="0" xfId="0" applyFont="1" applyFill="1" applyProtection="1">
      <alignment vertical="center"/>
    </xf>
    <xf numFmtId="0" fontId="23" fillId="0" borderId="0" xfId="0" applyNumberFormat="1" applyFont="1" applyProtection="1">
      <alignment vertical="center"/>
    </xf>
    <xf numFmtId="0" fontId="14" fillId="0" borderId="0" xfId="0" applyFont="1" applyBorder="1" applyAlignment="1" applyProtection="1">
      <alignment horizontal="left" vertical="top"/>
    </xf>
    <xf numFmtId="0" fontId="18" fillId="0" borderId="0" xfId="0" applyFont="1" applyProtection="1">
      <alignment vertical="center"/>
    </xf>
    <xf numFmtId="0" fontId="14" fillId="0" borderId="0" xfId="0" applyNumberFormat="1" applyFont="1" applyProtection="1">
      <alignment vertical="center"/>
    </xf>
    <xf numFmtId="0" fontId="14" fillId="0" borderId="5" xfId="0" applyFont="1" applyBorder="1" applyAlignment="1" applyProtection="1">
      <alignment horizontal="center" vertical="center"/>
    </xf>
    <xf numFmtId="0" fontId="2" fillId="0" borderId="0" xfId="0" applyFont="1" applyAlignment="1" applyProtection="1">
      <alignment vertical="top"/>
    </xf>
    <xf numFmtId="0" fontId="14" fillId="0" borderId="0" xfId="0" applyFont="1" applyFill="1" applyBorder="1" applyProtection="1">
      <alignment vertical="center"/>
    </xf>
    <xf numFmtId="0" fontId="2" fillId="0" borderId="0" xfId="0" applyFont="1" applyProtection="1">
      <alignment vertical="center"/>
    </xf>
    <xf numFmtId="0" fontId="21" fillId="0" borderId="0" xfId="0" applyFont="1" applyAlignment="1" applyProtection="1">
      <alignment vertical="top"/>
    </xf>
    <xf numFmtId="0" fontId="19" fillId="0" borderId="0" xfId="0" applyFont="1" applyAlignment="1" applyProtection="1">
      <alignment vertical="top"/>
    </xf>
    <xf numFmtId="0" fontId="19" fillId="0" borderId="0" xfId="0" applyFont="1" applyProtection="1">
      <alignment vertical="center"/>
    </xf>
    <xf numFmtId="0" fontId="14" fillId="0" borderId="6" xfId="0" applyFont="1" applyFill="1" applyBorder="1" applyProtection="1">
      <alignment vertical="center"/>
    </xf>
    <xf numFmtId="0" fontId="14" fillId="0" borderId="7" xfId="0" applyFont="1" applyBorder="1" applyProtection="1">
      <alignment vertical="center"/>
    </xf>
    <xf numFmtId="0" fontId="14" fillId="0" borderId="7" xfId="0" applyFont="1" applyBorder="1" applyAlignment="1" applyProtection="1">
      <alignment vertical="top"/>
    </xf>
    <xf numFmtId="0" fontId="14" fillId="0" borderId="8" xfId="0" applyFont="1" applyBorder="1" applyProtection="1">
      <alignment vertical="center"/>
    </xf>
    <xf numFmtId="0" fontId="14" fillId="0" borderId="8" xfId="0" applyFont="1" applyFill="1" applyBorder="1" applyProtection="1">
      <alignment vertical="center"/>
    </xf>
    <xf numFmtId="0" fontId="13" fillId="0" borderId="8" xfId="0" applyFont="1" applyFill="1" applyBorder="1" applyProtection="1">
      <alignment vertical="center"/>
    </xf>
    <xf numFmtId="0" fontId="20" fillId="0" borderId="6" xfId="0" applyFont="1" applyFill="1" applyBorder="1" applyProtection="1">
      <alignment vertical="center"/>
    </xf>
    <xf numFmtId="0" fontId="20" fillId="0" borderId="0" xfId="0" applyFont="1" applyProtection="1">
      <alignment vertical="center"/>
    </xf>
    <xf numFmtId="0" fontId="13" fillId="0" borderId="0" xfId="0" applyFont="1" applyProtection="1">
      <alignment vertical="center"/>
    </xf>
    <xf numFmtId="0" fontId="14" fillId="0" borderId="6" xfId="0" applyFont="1" applyBorder="1" applyProtection="1">
      <alignment vertical="center"/>
    </xf>
    <xf numFmtId="0" fontId="20" fillId="0" borderId="7" xfId="0" applyFont="1" applyBorder="1" applyProtection="1">
      <alignment vertical="center"/>
    </xf>
    <xf numFmtId="0" fontId="14" fillId="2" borderId="5" xfId="0" applyFont="1" applyFill="1" applyBorder="1" applyProtection="1">
      <alignment vertical="center"/>
      <protection locked="0"/>
    </xf>
    <xf numFmtId="0" fontId="14" fillId="2" borderId="5" xfId="0" applyNumberFormat="1" applyFont="1" applyFill="1" applyBorder="1" applyProtection="1">
      <alignment vertical="center"/>
      <protection locked="0"/>
    </xf>
    <xf numFmtId="0" fontId="14" fillId="2" borderId="5" xfId="0" applyFont="1" applyFill="1" applyBorder="1" applyAlignment="1" applyProtection="1">
      <alignment vertical="center"/>
      <protection locked="0"/>
    </xf>
    <xf numFmtId="0" fontId="14" fillId="2" borderId="5" xfId="0" applyFont="1" applyFill="1" applyBorder="1" applyAlignment="1" applyProtection="1">
      <alignment vertical="top"/>
      <protection locked="0"/>
    </xf>
    <xf numFmtId="0" fontId="14" fillId="2" borderId="5" xfId="0"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pplyProtection="1">
      <alignment horizontal="center" vertical="center"/>
    </xf>
    <xf numFmtId="0" fontId="21" fillId="0" borderId="0" xfId="0" applyFont="1" applyAlignment="1" applyProtection="1">
      <alignment horizontal="center" vertical="center"/>
    </xf>
    <xf numFmtId="0" fontId="2" fillId="2" borderId="5"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xf>
    <xf numFmtId="0" fontId="21" fillId="0" borderId="0" xfId="0" applyFont="1" applyProtection="1">
      <alignment vertical="center"/>
    </xf>
    <xf numFmtId="0" fontId="27" fillId="0" borderId="0" xfId="0" applyFont="1" applyBorder="1" applyAlignment="1">
      <alignment horizontal="right" vertical="center" wrapText="1"/>
    </xf>
    <xf numFmtId="0" fontId="29" fillId="3" borderId="0" xfId="0" applyFont="1" applyFill="1">
      <alignment vertical="center"/>
    </xf>
    <xf numFmtId="0" fontId="7" fillId="0" borderId="1" xfId="0" applyFont="1" applyBorder="1" applyAlignment="1">
      <alignment horizontal="center" vertical="center" wrapText="1"/>
    </xf>
    <xf numFmtId="0" fontId="7" fillId="0" borderId="36" xfId="0" applyFont="1" applyBorder="1" applyAlignment="1">
      <alignment horizontal="center" vertical="center" wrapText="1"/>
    </xf>
    <xf numFmtId="0" fontId="5" fillId="0" borderId="0" xfId="0" applyFont="1" applyProtection="1">
      <alignment vertical="center"/>
    </xf>
    <xf numFmtId="0" fontId="26" fillId="0" borderId="0" xfId="0" applyFont="1" applyBorder="1" applyAlignment="1">
      <alignment vertical="top" wrapText="1"/>
    </xf>
    <xf numFmtId="0" fontId="26" fillId="0" borderId="0" xfId="0" applyFont="1" applyBorder="1" applyAlignment="1">
      <alignment horizontal="center" vertical="top" wrapText="1"/>
    </xf>
    <xf numFmtId="0" fontId="7" fillId="0" borderId="40" xfId="0" applyNumberFormat="1" applyFont="1" applyBorder="1" applyAlignment="1">
      <alignment horizontal="left" vertical="center"/>
    </xf>
    <xf numFmtId="0" fontId="7" fillId="0" borderId="14" xfId="0" applyNumberFormat="1" applyFont="1" applyBorder="1" applyAlignment="1">
      <alignment horizontal="left" vertical="center"/>
    </xf>
    <xf numFmtId="0" fontId="14" fillId="2" borderId="5" xfId="0" applyFont="1" applyFill="1" applyBorder="1" applyAlignment="1">
      <alignment vertical="center"/>
    </xf>
    <xf numFmtId="0" fontId="18" fillId="0" borderId="0" xfId="0" applyFont="1" applyFill="1" applyBorder="1" applyAlignment="1" applyProtection="1">
      <alignment vertical="center"/>
    </xf>
    <xf numFmtId="0" fontId="19" fillId="0" borderId="0" xfId="0" applyFont="1" applyFill="1" applyAlignment="1" applyProtection="1">
      <alignment vertical="center"/>
    </xf>
    <xf numFmtId="49" fontId="14" fillId="2" borderId="5" xfId="0" applyNumberFormat="1" applyFont="1" applyFill="1" applyBorder="1" applyAlignment="1" applyProtection="1">
      <alignment vertical="center"/>
      <protection locked="0"/>
    </xf>
    <xf numFmtId="0" fontId="14" fillId="2" borderId="5" xfId="0" applyFont="1" applyFill="1" applyBorder="1" applyAlignment="1" applyProtection="1">
      <alignment vertical="center"/>
      <protection locked="0"/>
    </xf>
    <xf numFmtId="0" fontId="14" fillId="2" borderId="5" xfId="0" applyFont="1" applyFill="1" applyBorder="1" applyAlignment="1">
      <alignment vertical="center"/>
    </xf>
    <xf numFmtId="0" fontId="23" fillId="0" borderId="0" xfId="0" applyFont="1" applyProtection="1">
      <alignment vertical="center"/>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vertical="center" wrapText="1"/>
    </xf>
    <xf numFmtId="0" fontId="7" fillId="0" borderId="3" xfId="0" applyFont="1" applyBorder="1" applyAlignment="1">
      <alignment vertical="center"/>
    </xf>
    <xf numFmtId="0" fontId="14" fillId="2" borderId="5" xfId="0" applyFont="1" applyFill="1" applyBorder="1" applyAlignment="1" applyProtection="1">
      <alignment vertical="center"/>
      <protection locked="0"/>
    </xf>
    <xf numFmtId="57" fontId="14" fillId="0" borderId="6" xfId="0" applyNumberFormat="1" applyFont="1" applyFill="1" applyBorder="1" applyAlignment="1" applyProtection="1">
      <alignment vertical="center"/>
    </xf>
    <xf numFmtId="57" fontId="14" fillId="0" borderId="8" xfId="0" applyNumberFormat="1" applyFont="1" applyFill="1" applyBorder="1" applyAlignment="1" applyProtection="1">
      <alignment vertical="center"/>
    </xf>
    <xf numFmtId="0" fontId="31" fillId="0" borderId="0" xfId="0" applyFont="1" applyProtection="1">
      <alignment vertical="center"/>
    </xf>
    <xf numFmtId="0" fontId="32" fillId="0" borderId="0" xfId="0" applyFont="1" applyProtection="1">
      <alignment vertical="center"/>
    </xf>
    <xf numFmtId="0" fontId="5" fillId="0" borderId="0" xfId="0" applyFont="1" applyFill="1">
      <alignmen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26" fillId="0" borderId="0" xfId="0" applyFont="1" applyAlignment="1">
      <alignment horizontal="right" vertical="top" wrapText="1"/>
    </xf>
    <xf numFmtId="0" fontId="33" fillId="0" borderId="0" xfId="0" applyFont="1" applyAlignment="1">
      <alignment vertical="top"/>
    </xf>
    <xf numFmtId="0" fontId="26" fillId="0" borderId="15" xfId="0" applyFont="1" applyBorder="1" applyAlignment="1">
      <alignment vertical="top" wrapText="1"/>
    </xf>
    <xf numFmtId="0" fontId="26" fillId="0" borderId="0" xfId="0" applyNumberFormat="1" applyFont="1" applyAlignment="1">
      <alignment horizontal="center" vertical="top" wrapText="1"/>
    </xf>
    <xf numFmtId="0" fontId="34" fillId="0" borderId="0" xfId="0" applyFont="1" applyBorder="1" applyAlignment="1">
      <alignment horizontal="right"/>
    </xf>
    <xf numFmtId="0" fontId="14"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35" fillId="0" borderId="0" xfId="0" applyFont="1" applyBorder="1" applyAlignment="1">
      <alignment horizontal="left" vertical="center"/>
    </xf>
    <xf numFmtId="0" fontId="7" fillId="0" borderId="5" xfId="0" applyFont="1" applyBorder="1" applyAlignment="1">
      <alignment horizontal="center" vertical="center" shrinkToFit="1"/>
    </xf>
    <xf numFmtId="0" fontId="14" fillId="0" borderId="6"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2" borderId="6" xfId="0" applyFont="1" applyFill="1" applyBorder="1" applyAlignment="1" applyProtection="1">
      <alignment vertical="center"/>
      <protection locked="0"/>
    </xf>
    <xf numFmtId="0" fontId="14" fillId="2" borderId="7" xfId="0" applyFont="1" applyFill="1" applyBorder="1" applyAlignment="1" applyProtection="1">
      <alignment vertical="center"/>
      <protection locked="0"/>
    </xf>
    <xf numFmtId="0" fontId="14" fillId="2" borderId="8" xfId="0" applyFont="1" applyFill="1" applyBorder="1" applyAlignment="1" applyProtection="1">
      <alignment vertical="center"/>
      <protection locked="0"/>
    </xf>
    <xf numFmtId="0" fontId="14" fillId="0" borderId="1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2" borderId="5" xfId="0" applyFont="1" applyFill="1" applyBorder="1" applyAlignment="1" applyProtection="1">
      <alignment vertical="center"/>
      <protection locked="0"/>
    </xf>
    <xf numFmtId="0" fontId="14" fillId="0" borderId="1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2" borderId="6"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57" fontId="14" fillId="0" borderId="6" xfId="0" applyNumberFormat="1" applyFont="1" applyFill="1" applyBorder="1" applyAlignment="1" applyProtection="1">
      <alignment horizontal="center" vertical="center"/>
    </xf>
    <xf numFmtId="57" fontId="14" fillId="0" borderId="7" xfId="0" applyNumberFormat="1" applyFont="1" applyFill="1" applyBorder="1" applyAlignment="1" applyProtection="1">
      <alignment horizontal="center" vertical="center"/>
    </xf>
    <xf numFmtId="57" fontId="14" fillId="0" borderId="8" xfId="0" applyNumberFormat="1" applyFont="1" applyFill="1" applyBorder="1" applyAlignment="1" applyProtection="1">
      <alignment horizontal="center" vertical="center"/>
    </xf>
    <xf numFmtId="49" fontId="14" fillId="2" borderId="6" xfId="0" applyNumberFormat="1" applyFont="1" applyFill="1" applyBorder="1" applyAlignment="1" applyProtection="1">
      <alignment horizontal="center" vertical="center"/>
    </xf>
    <xf numFmtId="49" fontId="14" fillId="2" borderId="8" xfId="0" applyNumberFormat="1" applyFont="1" applyFill="1" applyBorder="1" applyAlignment="1" applyProtection="1">
      <alignment horizontal="center" vertical="center"/>
    </xf>
    <xf numFmtId="0" fontId="14" fillId="2" borderId="5" xfId="0" applyFont="1" applyFill="1" applyBorder="1" applyAlignment="1" applyProtection="1">
      <alignment horizontal="left" vertical="center"/>
      <protection locked="0"/>
    </xf>
    <xf numFmtId="0" fontId="14" fillId="0" borderId="5" xfId="0" applyFont="1" applyBorder="1" applyAlignment="1">
      <alignment horizontal="center" vertical="center"/>
    </xf>
    <xf numFmtId="0" fontId="14" fillId="2" borderId="5" xfId="0" applyFont="1" applyFill="1" applyBorder="1" applyAlignment="1">
      <alignment vertical="center"/>
    </xf>
    <xf numFmtId="0" fontId="14" fillId="2" borderId="5" xfId="0" applyFont="1" applyFill="1" applyBorder="1" applyAlignment="1">
      <alignment horizontal="left"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2" borderId="6" xfId="0" applyFont="1" applyFill="1" applyBorder="1" applyAlignment="1">
      <alignment vertical="center"/>
    </xf>
    <xf numFmtId="0" fontId="14" fillId="2" borderId="7" xfId="0" applyFont="1" applyFill="1" applyBorder="1" applyAlignment="1">
      <alignment vertical="center"/>
    </xf>
    <xf numFmtId="0" fontId="14" fillId="2" borderId="8"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7" fillId="0" borderId="5" xfId="0" applyFont="1" applyBorder="1" applyAlignment="1">
      <alignment horizontal="right" vertical="center"/>
    </xf>
    <xf numFmtId="176" fontId="7" fillId="0" borderId="5" xfId="0" applyNumberFormat="1" applyFont="1" applyBorder="1" applyAlignment="1">
      <alignment horizontal="right" vertical="center"/>
    </xf>
    <xf numFmtId="0" fontId="7" fillId="0" borderId="12" xfId="0" applyFont="1" applyBorder="1" applyAlignment="1">
      <alignment horizontal="center" vertical="center" wrapText="1"/>
    </xf>
    <xf numFmtId="0" fontId="7" fillId="0" borderId="3" xfId="0" applyFont="1" applyBorder="1" applyAlignment="1">
      <alignment vertical="center" wrapText="1"/>
    </xf>
    <xf numFmtId="0" fontId="7" fillId="0" borderId="14"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shrinkToFit="1"/>
    </xf>
    <xf numFmtId="0" fontId="7" fillId="0" borderId="14" xfId="0" applyFont="1" applyBorder="1" applyAlignment="1">
      <alignment vertical="center" shrinkToFit="1"/>
    </xf>
    <xf numFmtId="0" fontId="7" fillId="0" borderId="4" xfId="0" applyFont="1" applyBorder="1" applyAlignment="1">
      <alignment vertical="center" shrinkToFi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vertical="center"/>
    </xf>
    <xf numFmtId="0" fontId="7" fillId="0" borderId="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vertical="center" shrinkToFit="1"/>
    </xf>
    <xf numFmtId="0" fontId="7" fillId="0" borderId="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9" fillId="0" borderId="0" xfId="0" applyFont="1" applyBorder="1" applyAlignment="1">
      <alignment vertical="center" wrapText="1"/>
    </xf>
    <xf numFmtId="0" fontId="7" fillId="0" borderId="1" xfId="0" applyFont="1" applyBorder="1" applyAlignment="1">
      <alignment vertical="center"/>
    </xf>
    <xf numFmtId="0" fontId="7" fillId="0" borderId="13" xfId="0" applyFont="1" applyBorder="1" applyAlignment="1">
      <alignment vertical="center"/>
    </xf>
    <xf numFmtId="0" fontId="7" fillId="0" borderId="13" xfId="0" applyFont="1" applyFill="1" applyBorder="1" applyAlignment="1">
      <alignment vertical="center"/>
    </xf>
    <xf numFmtId="0" fontId="7" fillId="0" borderId="2" xfId="0" applyFont="1" applyFill="1" applyBorder="1" applyAlignment="1">
      <alignment vertical="center"/>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0" fontId="12" fillId="0" borderId="12" xfId="0" applyFont="1" applyBorder="1" applyAlignment="1">
      <alignment horizontal="left" vertical="top"/>
    </xf>
    <xf numFmtId="0" fontId="12" fillId="0" borderId="0" xfId="0" applyFont="1" applyBorder="1" applyAlignment="1">
      <alignment horizontal="left" vertical="top"/>
    </xf>
    <xf numFmtId="0" fontId="12" fillId="0" borderId="15" xfId="0" applyFont="1" applyBorder="1" applyAlignment="1">
      <alignment horizontal="left" vertical="top"/>
    </xf>
    <xf numFmtId="0" fontId="7" fillId="0" borderId="21" xfId="0" applyFont="1" applyBorder="1" applyAlignment="1">
      <alignment vertical="center" shrinkToFit="1"/>
    </xf>
    <xf numFmtId="0" fontId="7" fillId="0" borderId="22" xfId="0" applyFont="1" applyBorder="1" applyAlignment="1">
      <alignment vertical="center" shrinkToFit="1"/>
    </xf>
    <xf numFmtId="0" fontId="7" fillId="0" borderId="17" xfId="0" applyFont="1" applyBorder="1" applyAlignment="1">
      <alignment vertical="center" shrinkToFit="1"/>
    </xf>
    <xf numFmtId="0" fontId="12" fillId="0" borderId="12" xfId="0" applyFont="1" applyBorder="1" applyAlignment="1">
      <alignment horizontal="left" vertical="top" wrapText="1"/>
    </xf>
    <xf numFmtId="0" fontId="12" fillId="0" borderId="0" xfId="0" applyFont="1" applyBorder="1" applyAlignment="1">
      <alignment horizontal="left" vertical="top" wrapText="1"/>
    </xf>
    <xf numFmtId="0" fontId="12" fillId="0" borderId="15" xfId="0" applyFont="1" applyBorder="1" applyAlignment="1">
      <alignment horizontal="left" vertical="top" wrapText="1"/>
    </xf>
    <xf numFmtId="0" fontId="12" fillId="0" borderId="1" xfId="0" applyFont="1" applyBorder="1" applyAlignment="1">
      <alignment horizontal="left" wrapText="1"/>
    </xf>
    <xf numFmtId="0" fontId="12" fillId="0" borderId="13" xfId="0" applyFont="1" applyBorder="1" applyAlignment="1">
      <alignment horizontal="left" wrapText="1"/>
    </xf>
    <xf numFmtId="0" fontId="12" fillId="0" borderId="2" xfId="0" applyFont="1" applyBorder="1" applyAlignment="1">
      <alignment horizontal="left" wrapText="1"/>
    </xf>
    <xf numFmtId="0" fontId="7" fillId="0" borderId="19" xfId="0" applyFont="1" applyBorder="1" applyAlignment="1">
      <alignment vertical="center" shrinkToFit="1"/>
    </xf>
    <xf numFmtId="0" fontId="7" fillId="0" borderId="20" xfId="0" applyFont="1" applyBorder="1" applyAlignment="1">
      <alignment vertical="center" shrinkToFit="1"/>
    </xf>
    <xf numFmtId="0" fontId="7" fillId="0" borderId="16" xfId="0" applyFont="1" applyBorder="1" applyAlignment="1">
      <alignment vertical="center" shrinkToFit="1"/>
    </xf>
    <xf numFmtId="0" fontId="12" fillId="0" borderId="12"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vertical="center" shrinkToFit="1"/>
    </xf>
    <xf numFmtId="0" fontId="7" fillId="0" borderId="41" xfId="0" applyFont="1" applyBorder="1" applyAlignment="1">
      <alignment vertical="center" shrinkToFit="1"/>
    </xf>
    <xf numFmtId="0" fontId="11" fillId="0" borderId="0" xfId="0" applyFont="1" applyBorder="1" applyAlignment="1">
      <alignment horizontal="center" vertical="center" wrapText="1"/>
    </xf>
    <xf numFmtId="0" fontId="7" fillId="0" borderId="0" xfId="0" applyFont="1" applyBorder="1" applyAlignment="1">
      <alignment vertical="center" shrinkToFit="1"/>
    </xf>
    <xf numFmtId="0" fontId="7" fillId="0" borderId="32" xfId="0" applyFont="1" applyBorder="1" applyAlignment="1">
      <alignment vertical="center" shrinkToFit="1"/>
    </xf>
    <xf numFmtId="0" fontId="12" fillId="0" borderId="3" xfId="0" applyFont="1" applyBorder="1" applyAlignment="1">
      <alignment horizontal="left" vertical="top"/>
    </xf>
    <xf numFmtId="0" fontId="12" fillId="0" borderId="14" xfId="0" applyFont="1" applyBorder="1" applyAlignment="1">
      <alignment horizontal="left" vertical="top"/>
    </xf>
    <xf numFmtId="0" fontId="12" fillId="0" borderId="4" xfId="0" applyFont="1" applyBorder="1" applyAlignment="1">
      <alignment horizontal="left" vertical="top"/>
    </xf>
    <xf numFmtId="0" fontId="7" fillId="0" borderId="9" xfId="0" applyFont="1" applyBorder="1" applyAlignment="1">
      <alignment vertical="center" shrinkToFit="1"/>
    </xf>
    <xf numFmtId="0" fontId="7" fillId="0" borderId="2" xfId="0" applyFont="1" applyBorder="1" applyAlignment="1">
      <alignment vertical="center"/>
    </xf>
    <xf numFmtId="0" fontId="9" fillId="0" borderId="0" xfId="0" applyFont="1" applyBorder="1" applyAlignment="1">
      <alignment horizontal="center" vertical="top" wrapText="1"/>
    </xf>
    <xf numFmtId="0" fontId="7" fillId="0" borderId="11" xfId="0" applyFont="1" applyBorder="1" applyAlignment="1">
      <alignment vertical="center" shrinkToFit="1"/>
    </xf>
    <xf numFmtId="0" fontId="7" fillId="0" borderId="1" xfId="0" applyFont="1" applyBorder="1" applyAlignment="1">
      <alignment vertical="center" shrinkToFit="1"/>
    </xf>
    <xf numFmtId="0" fontId="7" fillId="0" borderId="13" xfId="0" applyFont="1" applyBorder="1" applyAlignment="1">
      <alignment vertical="center" shrinkToFit="1"/>
    </xf>
    <xf numFmtId="0" fontId="7" fillId="0" borderId="2" xfId="0" applyFont="1" applyBorder="1" applyAlignment="1">
      <alignment vertical="center" shrinkToFit="1"/>
    </xf>
    <xf numFmtId="0" fontId="7" fillId="0" borderId="1" xfId="0" applyFont="1" applyBorder="1" applyAlignment="1">
      <alignment vertical="center" wrapText="1"/>
    </xf>
    <xf numFmtId="0" fontId="7" fillId="0" borderId="13" xfId="0" applyFont="1" applyBorder="1" applyAlignment="1">
      <alignment vertical="center" wrapText="1"/>
    </xf>
    <xf numFmtId="0" fontId="7" fillId="0" borderId="2" xfId="0" applyFont="1" applyBorder="1" applyAlignment="1">
      <alignment vertical="center" wrapText="1"/>
    </xf>
    <xf numFmtId="0" fontId="7" fillId="0" borderId="5" xfId="0" applyFont="1" applyBorder="1" applyAlignment="1">
      <alignment vertical="center" shrinkToFit="1"/>
    </xf>
    <xf numFmtId="0" fontId="7" fillId="0" borderId="6" xfId="0" applyFont="1" applyBorder="1" applyAlignment="1">
      <alignment vertical="center" shrinkToFit="1"/>
    </xf>
    <xf numFmtId="176" fontId="7" fillId="0" borderId="0" xfId="0" applyNumberFormat="1" applyFont="1" applyBorder="1" applyAlignment="1">
      <alignment horizontal="righ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0" borderId="12" xfId="0" applyFont="1" applyBorder="1" applyAlignment="1">
      <alignment vertical="center" wrapText="1"/>
    </xf>
    <xf numFmtId="0" fontId="7" fillId="0" borderId="0" xfId="0" applyFont="1" applyBorder="1" applyAlignment="1">
      <alignment vertical="center" wrapText="1"/>
    </xf>
    <xf numFmtId="0" fontId="7" fillId="0" borderId="15" xfId="0" applyFont="1" applyBorder="1" applyAlignment="1">
      <alignment vertical="center" wrapText="1"/>
    </xf>
    <xf numFmtId="0" fontId="7" fillId="0" borderId="12" xfId="0" applyFont="1" applyBorder="1" applyAlignment="1">
      <alignment vertical="center" shrinkToFit="1"/>
    </xf>
    <xf numFmtId="0" fontId="7" fillId="0" borderId="15" xfId="0" applyFont="1" applyBorder="1" applyAlignment="1">
      <alignment vertical="center" shrinkToFi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6" xfId="0" applyFont="1" applyBorder="1" applyAlignment="1">
      <alignment vertical="center" shrinkToFit="1"/>
    </xf>
    <xf numFmtId="0" fontId="7" fillId="0" borderId="37" xfId="0" applyFont="1" applyBorder="1" applyAlignment="1">
      <alignment vertical="center" shrinkToFit="1"/>
    </xf>
    <xf numFmtId="0" fontId="7" fillId="0" borderId="38" xfId="0" applyFont="1" applyBorder="1" applyAlignment="1">
      <alignment vertical="center" shrinkToFit="1"/>
    </xf>
    <xf numFmtId="0" fontId="7" fillId="0" borderId="39" xfId="0" applyFont="1" applyBorder="1" applyAlignment="1">
      <alignment vertical="center" shrinkToFit="1"/>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18" xfId="0" applyFont="1" applyBorder="1" applyAlignment="1">
      <alignment vertical="center" shrinkToFit="1"/>
    </xf>
    <xf numFmtId="0" fontId="7" fillId="0" borderId="3" xfId="0" applyFont="1" applyFill="1" applyBorder="1" applyAlignment="1">
      <alignment vertical="center" wrapText="1"/>
    </xf>
    <xf numFmtId="0" fontId="7" fillId="0" borderId="14" xfId="0" applyFont="1" applyFill="1" applyBorder="1" applyAlignment="1">
      <alignment vertical="center" wrapText="1"/>
    </xf>
    <xf numFmtId="0" fontId="7" fillId="0" borderId="4" xfId="0" applyFont="1" applyFill="1" applyBorder="1" applyAlignment="1">
      <alignment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12" xfId="0" applyFont="1" applyFill="1" applyBorder="1" applyAlignment="1">
      <alignment vertical="center" shrinkToFit="1"/>
    </xf>
    <xf numFmtId="0" fontId="7" fillId="0" borderId="0" xfId="0" applyFont="1" applyFill="1" applyBorder="1" applyAlignment="1">
      <alignment vertical="center" shrinkToFit="1"/>
    </xf>
    <xf numFmtId="0" fontId="7" fillId="0" borderId="15" xfId="0" applyFont="1" applyFill="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5" xfId="0" applyFont="1" applyBorder="1" applyAlignment="1">
      <alignment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shrinkToFit="1"/>
    </xf>
    <xf numFmtId="0" fontId="30" fillId="0" borderId="0" xfId="0" applyFont="1" applyBorder="1" applyAlignment="1">
      <alignment vertical="top" wrapText="1"/>
    </xf>
    <xf numFmtId="0" fontId="26" fillId="0" borderId="0" xfId="0" applyFont="1" applyBorder="1" applyAlignment="1">
      <alignment vertical="top" wrapText="1"/>
    </xf>
    <xf numFmtId="0" fontId="26" fillId="0" borderId="15" xfId="0" applyFont="1" applyBorder="1" applyAlignment="1">
      <alignment horizontal="left" vertical="top" wrapText="1"/>
    </xf>
    <xf numFmtId="0" fontId="26" fillId="0" borderId="0" xfId="0" applyFont="1" applyAlignment="1">
      <alignment vertical="top" wrapText="1"/>
    </xf>
    <xf numFmtId="0" fontId="26" fillId="0" borderId="15" xfId="0" applyFont="1" applyBorder="1" applyAlignment="1">
      <alignment vertical="top" wrapText="1"/>
    </xf>
    <xf numFmtId="0" fontId="26" fillId="0" borderId="0" xfId="0" applyFont="1" applyBorder="1" applyAlignment="1">
      <alignment horizontal="center" vertical="top" wrapText="1"/>
    </xf>
    <xf numFmtId="0" fontId="26" fillId="0" borderId="15" xfId="0" applyFont="1" applyBorder="1" applyAlignment="1">
      <alignment horizontal="center" vertical="top"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Fill="1" applyBorder="1" applyAlignment="1">
      <alignment horizontal="center" vertical="center"/>
    </xf>
  </cellXfs>
  <cellStyles count="1">
    <cellStyle name="標準" xfId="0" builtinId="0"/>
  </cellStyles>
  <dxfs count="9">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28575</xdr:colOff>
      <xdr:row>50</xdr:row>
      <xdr:rowOff>19051</xdr:rowOff>
    </xdr:from>
    <xdr:to>
      <xdr:col>10</xdr:col>
      <xdr:colOff>180974</xdr:colOff>
      <xdr:row>52</xdr:row>
      <xdr:rowOff>200025</xdr:rowOff>
    </xdr:to>
    <xdr:sp macro="" textlink="">
      <xdr:nvSpPr>
        <xdr:cNvPr id="10" name="右中かっこ 9"/>
        <xdr:cNvSpPr/>
      </xdr:nvSpPr>
      <xdr:spPr>
        <a:xfrm>
          <a:off x="7343775" y="10077451"/>
          <a:ext cx="152399" cy="600074"/>
        </a:xfrm>
        <a:prstGeom prst="rightBrace">
          <a:avLst>
            <a:gd name="adj1" fmla="val 8333"/>
            <a:gd name="adj2" fmla="val 4841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33338</xdr:colOff>
      <xdr:row>55</xdr:row>
      <xdr:rowOff>19051</xdr:rowOff>
    </xdr:from>
    <xdr:to>
      <xdr:col>10</xdr:col>
      <xdr:colOff>176213</xdr:colOff>
      <xdr:row>57</xdr:row>
      <xdr:rowOff>200025</xdr:rowOff>
    </xdr:to>
    <xdr:sp macro="" textlink="">
      <xdr:nvSpPr>
        <xdr:cNvPr id="11" name="右中かっこ 10"/>
        <xdr:cNvSpPr/>
      </xdr:nvSpPr>
      <xdr:spPr>
        <a:xfrm>
          <a:off x="7348538" y="11125201"/>
          <a:ext cx="142875" cy="600074"/>
        </a:xfrm>
        <a:prstGeom prst="rightBrace">
          <a:avLst>
            <a:gd name="adj1" fmla="val 8333"/>
            <a:gd name="adj2" fmla="val 4920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33339</xdr:colOff>
      <xdr:row>53</xdr:row>
      <xdr:rowOff>9526</xdr:rowOff>
    </xdr:from>
    <xdr:to>
      <xdr:col>10</xdr:col>
      <xdr:colOff>171451</xdr:colOff>
      <xdr:row>54</xdr:row>
      <xdr:rowOff>195264</xdr:rowOff>
    </xdr:to>
    <xdr:sp macro="" textlink="">
      <xdr:nvSpPr>
        <xdr:cNvPr id="12" name="右中かっこ 11"/>
        <xdr:cNvSpPr/>
      </xdr:nvSpPr>
      <xdr:spPr>
        <a:xfrm>
          <a:off x="7348539" y="10696576"/>
          <a:ext cx="138112" cy="395288"/>
        </a:xfrm>
        <a:prstGeom prst="rightBrace">
          <a:avLst>
            <a:gd name="adj1" fmla="val 8333"/>
            <a:gd name="adj2" fmla="val 2349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47</xdr:row>
      <xdr:rowOff>9525</xdr:rowOff>
    </xdr:from>
    <xdr:to>
      <xdr:col>10</xdr:col>
      <xdr:colOff>147638</xdr:colOff>
      <xdr:row>48</xdr:row>
      <xdr:rowOff>195263</xdr:rowOff>
    </xdr:to>
    <xdr:sp macro="" textlink="">
      <xdr:nvSpPr>
        <xdr:cNvPr id="5" name="右中かっこ 4"/>
        <xdr:cNvSpPr/>
      </xdr:nvSpPr>
      <xdr:spPr>
        <a:xfrm>
          <a:off x="7343775" y="9648825"/>
          <a:ext cx="119063" cy="395288"/>
        </a:xfrm>
        <a:prstGeom prst="rightBrace">
          <a:avLst>
            <a:gd name="adj1" fmla="val 8035"/>
            <a:gd name="adj2" fmla="val 210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57150</xdr:colOff>
      <xdr:row>0</xdr:row>
      <xdr:rowOff>0</xdr:rowOff>
    </xdr:from>
    <xdr:ext cx="5705476" cy="1438275"/>
    <xdr:sp macro="" textlink="">
      <xdr:nvSpPr>
        <xdr:cNvPr id="2" name="正方形/長方形 1"/>
        <xdr:cNvSpPr/>
      </xdr:nvSpPr>
      <xdr:spPr>
        <a:xfrm>
          <a:off x="257175" y="0"/>
          <a:ext cx="5705476" cy="1438275"/>
        </a:xfrm>
        <a:prstGeom prst="rect">
          <a:avLst/>
        </a:prstGeom>
        <a:noFill/>
      </xdr:spPr>
      <xdr:txBody>
        <a:bodyPr wrap="square" lIns="91440" tIns="45720" rIns="91440" bIns="45720">
          <a:noAutofit/>
        </a:bodyPr>
        <a:lstStyle/>
        <a:p>
          <a:pPr algn="ctr"/>
          <a:r>
            <a:rPr lang="ja-JP" altLang="en-US" sz="8000" b="0" cap="none" spc="0">
              <a:ln w="0">
                <a:noFill/>
              </a:ln>
              <a:solidFill>
                <a:srgbClr val="FF0000"/>
              </a:solidFill>
              <a:effectLst>
                <a:outerShdw blurRad="38100" dist="19050" dir="2700000" algn="tl" rotWithShape="0">
                  <a:schemeClr val="dk1">
                    <a:alpha val="40000"/>
                  </a:schemeClr>
                </a:outerShdw>
              </a:effectLst>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738188</xdr:colOff>
      <xdr:row>6</xdr:row>
      <xdr:rowOff>95249</xdr:rowOff>
    </xdr:from>
    <xdr:to>
      <xdr:col>10</xdr:col>
      <xdr:colOff>80964</xdr:colOff>
      <xdr:row>11</xdr:row>
      <xdr:rowOff>76198</xdr:rowOff>
    </xdr:to>
    <xdr:sp macro="" textlink="">
      <xdr:nvSpPr>
        <xdr:cNvPr id="6" name="テキスト ボックス 5"/>
        <xdr:cNvSpPr txBox="1"/>
      </xdr:nvSpPr>
      <xdr:spPr>
        <a:xfrm>
          <a:off x="3929063" y="2000249"/>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新規</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11</xdr:col>
      <xdr:colOff>61913</xdr:colOff>
      <xdr:row>6</xdr:row>
      <xdr:rowOff>95250</xdr:rowOff>
    </xdr:from>
    <xdr:to>
      <xdr:col>14</xdr:col>
      <xdr:colOff>80964</xdr:colOff>
      <xdr:row>11</xdr:row>
      <xdr:rowOff>76199</xdr:rowOff>
    </xdr:to>
    <xdr:sp macro="" textlink="">
      <xdr:nvSpPr>
        <xdr:cNvPr id="7" name="テキスト ボックス 6"/>
        <xdr:cNvSpPr txBox="1"/>
      </xdr:nvSpPr>
      <xdr:spPr>
        <a:xfrm>
          <a:off x="4462463" y="2000250"/>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変更</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9</xdr:col>
      <xdr:colOff>57150</xdr:colOff>
      <xdr:row>6</xdr:row>
      <xdr:rowOff>95249</xdr:rowOff>
    </xdr:from>
    <xdr:to>
      <xdr:col>12</xdr:col>
      <xdr:colOff>76201</xdr:colOff>
      <xdr:row>11</xdr:row>
      <xdr:rowOff>76198</xdr:rowOff>
    </xdr:to>
    <xdr:sp macro="" textlink="">
      <xdr:nvSpPr>
        <xdr:cNvPr id="9" name="テキスト ボックス 8"/>
        <xdr:cNvSpPr txBox="1"/>
      </xdr:nvSpPr>
      <xdr:spPr>
        <a:xfrm>
          <a:off x="4191000" y="2000249"/>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更新</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7</xdr:col>
      <xdr:colOff>738188</xdr:colOff>
      <xdr:row>54</xdr:row>
      <xdr:rowOff>95249</xdr:rowOff>
    </xdr:from>
    <xdr:to>
      <xdr:col>10</xdr:col>
      <xdr:colOff>80964</xdr:colOff>
      <xdr:row>59</xdr:row>
      <xdr:rowOff>76198</xdr:rowOff>
    </xdr:to>
    <xdr:sp macro="" textlink="">
      <xdr:nvSpPr>
        <xdr:cNvPr id="19" name="テキスト ボックス 18"/>
        <xdr:cNvSpPr txBox="1"/>
      </xdr:nvSpPr>
      <xdr:spPr>
        <a:xfrm>
          <a:off x="3929063" y="2000249"/>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新規</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11</xdr:col>
      <xdr:colOff>61913</xdr:colOff>
      <xdr:row>54</xdr:row>
      <xdr:rowOff>95250</xdr:rowOff>
    </xdr:from>
    <xdr:to>
      <xdr:col>14</xdr:col>
      <xdr:colOff>80964</xdr:colOff>
      <xdr:row>59</xdr:row>
      <xdr:rowOff>76199</xdr:rowOff>
    </xdr:to>
    <xdr:sp macro="" textlink="">
      <xdr:nvSpPr>
        <xdr:cNvPr id="20" name="テキスト ボックス 19"/>
        <xdr:cNvSpPr txBox="1"/>
      </xdr:nvSpPr>
      <xdr:spPr>
        <a:xfrm>
          <a:off x="4462463" y="2000250"/>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変更</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9</xdr:col>
      <xdr:colOff>57150</xdr:colOff>
      <xdr:row>54</xdr:row>
      <xdr:rowOff>95249</xdr:rowOff>
    </xdr:from>
    <xdr:to>
      <xdr:col>12</xdr:col>
      <xdr:colOff>76201</xdr:colOff>
      <xdr:row>59</xdr:row>
      <xdr:rowOff>76198</xdr:rowOff>
    </xdr:to>
    <xdr:sp macro="" textlink="">
      <xdr:nvSpPr>
        <xdr:cNvPr id="21" name="テキスト ボックス 20"/>
        <xdr:cNvSpPr txBox="1"/>
      </xdr:nvSpPr>
      <xdr:spPr>
        <a:xfrm>
          <a:off x="4191000" y="2000249"/>
          <a:ext cx="419101" cy="56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更新</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7</xdr:col>
      <xdr:colOff>738188</xdr:colOff>
      <xdr:row>104</xdr:row>
      <xdr:rowOff>180974</xdr:rowOff>
    </xdr:from>
    <xdr:to>
      <xdr:col>10</xdr:col>
      <xdr:colOff>80964</xdr:colOff>
      <xdr:row>110</xdr:row>
      <xdr:rowOff>38098</xdr:rowOff>
    </xdr:to>
    <xdr:sp macro="" textlink="">
      <xdr:nvSpPr>
        <xdr:cNvPr id="8" name="テキスト ボックス 7"/>
        <xdr:cNvSpPr txBox="1"/>
      </xdr:nvSpPr>
      <xdr:spPr>
        <a:xfrm>
          <a:off x="3929063" y="22659974"/>
          <a:ext cx="419101"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新規</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11</xdr:col>
      <xdr:colOff>61913</xdr:colOff>
      <xdr:row>104</xdr:row>
      <xdr:rowOff>180975</xdr:rowOff>
    </xdr:from>
    <xdr:to>
      <xdr:col>14</xdr:col>
      <xdr:colOff>80964</xdr:colOff>
      <xdr:row>110</xdr:row>
      <xdr:rowOff>38099</xdr:rowOff>
    </xdr:to>
    <xdr:sp macro="" textlink="">
      <xdr:nvSpPr>
        <xdr:cNvPr id="10" name="テキスト ボックス 9"/>
        <xdr:cNvSpPr txBox="1"/>
      </xdr:nvSpPr>
      <xdr:spPr>
        <a:xfrm>
          <a:off x="4462463" y="22659975"/>
          <a:ext cx="419101"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変更</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twoCellAnchor>
    <xdr:from>
      <xdr:col>9</xdr:col>
      <xdr:colOff>57150</xdr:colOff>
      <xdr:row>104</xdr:row>
      <xdr:rowOff>190499</xdr:rowOff>
    </xdr:from>
    <xdr:to>
      <xdr:col>12</xdr:col>
      <xdr:colOff>76201</xdr:colOff>
      <xdr:row>110</xdr:row>
      <xdr:rowOff>47623</xdr:rowOff>
    </xdr:to>
    <xdr:sp macro="" textlink="">
      <xdr:nvSpPr>
        <xdr:cNvPr id="11" name="テキスト ボックス 10"/>
        <xdr:cNvSpPr txBox="1"/>
      </xdr:nvSpPr>
      <xdr:spPr>
        <a:xfrm>
          <a:off x="4191000" y="22669499"/>
          <a:ext cx="419101"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latin typeface="ＭＳ Ｐ明朝" panose="02020600040205080304" pitchFamily="18" charset="-128"/>
              <a:ea typeface="ＭＳ Ｐ明朝" panose="02020600040205080304" pitchFamily="18" charset="-128"/>
            </a:rPr>
            <a:t>更新</a:t>
          </a:r>
          <a:endParaRPr kumimoji="1" lang="en-US" altLang="ja-JP" sz="900">
            <a:latin typeface="ＭＳ Ｐ明朝" panose="02020600040205080304" pitchFamily="18" charset="-128"/>
            <a:ea typeface="ＭＳ Ｐ明朝" panose="02020600040205080304" pitchFamily="18" charset="-128"/>
          </a:endParaRPr>
        </a:p>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5"/>
  <sheetViews>
    <sheetView workbookViewId="0">
      <selection activeCell="F34" sqref="F34"/>
    </sheetView>
  </sheetViews>
  <sheetFormatPr defaultColWidth="10.625" defaultRowHeight="16.5" customHeight="1"/>
  <cols>
    <col min="1" max="1" width="2.625" style="166" customWidth="1"/>
    <col min="2" max="2" width="10.375" style="166" customWidth="1"/>
    <col min="3" max="4" width="10.375" style="167" customWidth="1"/>
    <col min="5" max="5" width="10.375" style="168" customWidth="1"/>
    <col min="6" max="10" width="10.375" style="167" customWidth="1"/>
    <col min="11" max="11" width="3.125" style="169" customWidth="1"/>
    <col min="12" max="12" width="8.5" style="167" customWidth="1"/>
    <col min="13" max="16384" width="10.625" style="167"/>
  </cols>
  <sheetData>
    <row r="1" spans="1:6" ht="16.5" customHeight="1">
      <c r="A1" s="166" t="s">
        <v>435</v>
      </c>
    </row>
    <row r="2" spans="1:6" ht="16.5" customHeight="1">
      <c r="A2" s="177" t="s">
        <v>436</v>
      </c>
    </row>
    <row r="3" spans="1:6" ht="16.5" customHeight="1">
      <c r="A3" s="177" t="s">
        <v>437</v>
      </c>
    </row>
    <row r="4" spans="1:6" ht="16.5" customHeight="1">
      <c r="A4" s="177" t="s">
        <v>442</v>
      </c>
    </row>
    <row r="5" spans="1:6" ht="16.5" customHeight="1">
      <c r="A5" s="177" t="s">
        <v>438</v>
      </c>
    </row>
    <row r="6" spans="1:6" ht="16.5" customHeight="1">
      <c r="A6" s="177" t="s">
        <v>439</v>
      </c>
    </row>
    <row r="7" spans="1:6" ht="16.5" customHeight="1">
      <c r="A7" s="177" t="s">
        <v>124</v>
      </c>
    </row>
    <row r="9" spans="1:6" ht="16.5" customHeight="1">
      <c r="A9" s="166" t="s">
        <v>122</v>
      </c>
      <c r="C9" s="165"/>
      <c r="D9" s="170" t="str">
        <f>IF(C9="","",IF(C9&lt;44287,"←和暦で「R3.4.1」のように記入してください。",""))</f>
        <v/>
      </c>
    </row>
    <row r="11" spans="1:6" ht="16.5" customHeight="1">
      <c r="A11" s="166" t="s">
        <v>147</v>
      </c>
      <c r="C11" s="192"/>
      <c r="D11" s="219" t="s">
        <v>403</v>
      </c>
    </row>
    <row r="13" spans="1:6" ht="16.5" customHeight="1">
      <c r="A13" s="166" t="s">
        <v>42</v>
      </c>
    </row>
    <row r="14" spans="1:6" ht="16.5" customHeight="1">
      <c r="B14" s="166" t="s">
        <v>2</v>
      </c>
      <c r="C14" s="193"/>
      <c r="E14" s="167"/>
      <c r="F14" s="171"/>
    </row>
    <row r="15" spans="1:6" ht="16.5" customHeight="1">
      <c r="E15" s="171"/>
      <c r="F15" s="171"/>
    </row>
    <row r="16" spans="1:6" ht="16.5" customHeight="1">
      <c r="B16" s="166" t="s">
        <v>3</v>
      </c>
      <c r="C16" s="254"/>
      <c r="D16" s="254"/>
      <c r="E16" s="254"/>
    </row>
    <row r="18" spans="1:6" ht="16.5" customHeight="1">
      <c r="B18" s="166" t="s">
        <v>130</v>
      </c>
      <c r="C18" s="254"/>
      <c r="D18" s="254"/>
      <c r="E18" s="254"/>
      <c r="F18" s="172"/>
    </row>
    <row r="20" spans="1:6" ht="16.5" customHeight="1">
      <c r="B20" s="166" t="s">
        <v>4</v>
      </c>
      <c r="C20" s="254"/>
      <c r="D20" s="254"/>
      <c r="E20" s="254"/>
      <c r="F20" s="172"/>
    </row>
    <row r="22" spans="1:6" ht="16.5" customHeight="1">
      <c r="B22" s="166" t="s">
        <v>5</v>
      </c>
      <c r="C22" s="254"/>
      <c r="D22" s="254"/>
      <c r="E22" s="254"/>
      <c r="F22" s="172"/>
    </row>
    <row r="24" spans="1:6" ht="16.5" customHeight="1">
      <c r="B24" s="166" t="s">
        <v>6</v>
      </c>
      <c r="C24" s="254"/>
      <c r="D24" s="254"/>
      <c r="E24" s="167"/>
    </row>
    <row r="26" spans="1:6" ht="16.5" customHeight="1">
      <c r="A26" s="166" t="s">
        <v>43</v>
      </c>
    </row>
    <row r="27" spans="1:6" ht="16.5" customHeight="1">
      <c r="B27" s="166" t="s">
        <v>11</v>
      </c>
      <c r="C27" s="167" t="s">
        <v>25</v>
      </c>
      <c r="E27" s="167"/>
    </row>
    <row r="28" spans="1:6" ht="16.5" customHeight="1">
      <c r="C28" s="192"/>
      <c r="D28" s="168"/>
      <c r="E28" s="167"/>
    </row>
    <row r="29" spans="1:6" ht="16.5" customHeight="1">
      <c r="C29" s="168"/>
      <c r="D29" s="168"/>
      <c r="E29" s="167"/>
    </row>
    <row r="30" spans="1:6" ht="16.5" customHeight="1">
      <c r="B30" s="166" t="s">
        <v>9</v>
      </c>
      <c r="C30" s="168" t="s">
        <v>26</v>
      </c>
      <c r="E30" s="167"/>
    </row>
    <row r="31" spans="1:6" ht="16.5" customHeight="1">
      <c r="C31" s="192"/>
      <c r="E31" s="167"/>
    </row>
    <row r="33" spans="1:10" ht="16.5" customHeight="1">
      <c r="B33" s="166" t="s">
        <v>10</v>
      </c>
      <c r="C33" s="168" t="s">
        <v>26</v>
      </c>
    </row>
    <row r="34" spans="1:10" ht="16.5" customHeight="1">
      <c r="C34" s="165"/>
      <c r="D34" s="170" t="str">
        <f>IF(C34="","",IF(C34&lt;26024,"←和暦で「R3.4.1」のように記入してください。",""))</f>
        <v/>
      </c>
      <c r="E34" s="167"/>
      <c r="G34" s="173"/>
    </row>
    <row r="35" spans="1:10" ht="16.5" customHeight="1">
      <c r="C35" s="168"/>
      <c r="E35" s="167"/>
    </row>
    <row r="36" spans="1:10" ht="16.5" customHeight="1">
      <c r="A36" s="166" t="s">
        <v>44</v>
      </c>
    </row>
    <row r="37" spans="1:10" ht="16.5" customHeight="1">
      <c r="B37" s="166" t="s">
        <v>8</v>
      </c>
      <c r="C37" s="216"/>
      <c r="E37" s="167"/>
    </row>
    <row r="39" spans="1:10" ht="16.5" customHeight="1">
      <c r="B39" s="166" t="s">
        <v>28</v>
      </c>
      <c r="C39" s="264"/>
      <c r="D39" s="264"/>
      <c r="E39" s="264"/>
    </row>
    <row r="40" spans="1:10" ht="16.5" customHeight="1">
      <c r="C40" s="168"/>
    </row>
    <row r="41" spans="1:10" ht="16.5" customHeight="1">
      <c r="A41" s="166" t="s">
        <v>355</v>
      </c>
      <c r="C41" s="168" t="s">
        <v>356</v>
      </c>
    </row>
    <row r="42" spans="1:10" ht="16.5" customHeight="1">
      <c r="C42" s="168" t="s">
        <v>121</v>
      </c>
    </row>
    <row r="43" spans="1:10" ht="16.5" customHeight="1">
      <c r="C43" s="168" t="s">
        <v>433</v>
      </c>
    </row>
    <row r="44" spans="1:10" ht="16.5" customHeight="1">
      <c r="C44" s="167" t="s">
        <v>119</v>
      </c>
    </row>
    <row r="45" spans="1:10" ht="16.5" customHeight="1">
      <c r="C45" s="168" t="s">
        <v>120</v>
      </c>
    </row>
    <row r="46" spans="1:10" ht="16.5" customHeight="1">
      <c r="C46" s="255" t="s">
        <v>158</v>
      </c>
      <c r="D46" s="255" t="s">
        <v>164</v>
      </c>
      <c r="E46" s="248" t="s">
        <v>12</v>
      </c>
      <c r="F46" s="252" t="s">
        <v>13</v>
      </c>
      <c r="G46" s="248" t="s">
        <v>18</v>
      </c>
      <c r="H46" s="248"/>
      <c r="I46" s="248" t="s">
        <v>19</v>
      </c>
      <c r="J46" s="248"/>
    </row>
    <row r="47" spans="1:10" ht="16.5" customHeight="1">
      <c r="C47" s="256"/>
      <c r="D47" s="256"/>
      <c r="E47" s="248"/>
      <c r="F47" s="253"/>
      <c r="G47" s="174" t="s">
        <v>22</v>
      </c>
      <c r="H47" s="174" t="s">
        <v>23</v>
      </c>
      <c r="I47" s="174" t="s">
        <v>24</v>
      </c>
      <c r="J47" s="174" t="s">
        <v>166</v>
      </c>
    </row>
    <row r="48" spans="1:10" ht="16.5" customHeight="1">
      <c r="C48" s="217"/>
      <c r="D48" s="194"/>
      <c r="E48" s="192"/>
      <c r="F48" s="192"/>
      <c r="G48" s="192"/>
      <c r="H48" s="195"/>
      <c r="I48" s="192"/>
      <c r="J48" s="192"/>
    </row>
    <row r="49" spans="1:10" ht="16.5" customHeight="1">
      <c r="C49" s="194"/>
      <c r="D49" s="194"/>
      <c r="E49" s="192"/>
      <c r="F49" s="192"/>
      <c r="G49" s="192"/>
      <c r="H49" s="195"/>
      <c r="I49" s="192"/>
      <c r="J49" s="192"/>
    </row>
    <row r="50" spans="1:10" ht="16.5" customHeight="1">
      <c r="C50" s="194"/>
      <c r="D50" s="194"/>
      <c r="E50" s="192"/>
      <c r="F50" s="192"/>
      <c r="G50" s="192"/>
      <c r="H50" s="195"/>
      <c r="I50" s="192"/>
      <c r="J50" s="192"/>
    </row>
    <row r="51" spans="1:10" ht="16.5" customHeight="1">
      <c r="C51" s="194"/>
      <c r="D51" s="194"/>
      <c r="E51" s="192"/>
      <c r="F51" s="192"/>
      <c r="G51" s="192"/>
      <c r="H51" s="195"/>
      <c r="I51" s="192"/>
      <c r="J51" s="192"/>
    </row>
    <row r="52" spans="1:10" ht="16.5" customHeight="1">
      <c r="C52" s="194"/>
      <c r="D52" s="194"/>
      <c r="E52" s="192"/>
      <c r="F52" s="192"/>
      <c r="G52" s="192"/>
      <c r="H52" s="195"/>
      <c r="I52" s="192"/>
      <c r="J52" s="192"/>
    </row>
    <row r="54" spans="1:10" ht="16.5" customHeight="1">
      <c r="A54" s="166" t="s">
        <v>390</v>
      </c>
      <c r="C54" s="167" t="s">
        <v>401</v>
      </c>
      <c r="E54" s="167"/>
      <c r="H54" s="259" t="str">
        <f>IF(C48="","",IF(C49="",CONCATENATE(C48,D48,"のため"),CONCATENATE(C48,D48,"等のため")))</f>
        <v/>
      </c>
      <c r="I54" s="260"/>
      <c r="J54" s="261"/>
    </row>
    <row r="55" spans="1:10" ht="16.5" customHeight="1">
      <c r="C55" s="257"/>
      <c r="D55" s="258"/>
    </row>
    <row r="56" spans="1:10" ht="16.5" customHeight="1">
      <c r="C56" s="243" t="s">
        <v>456</v>
      </c>
      <c r="D56" s="242"/>
    </row>
    <row r="57" spans="1:10" ht="16.5" customHeight="1">
      <c r="B57" s="167" t="s">
        <v>455</v>
      </c>
      <c r="C57" s="262"/>
      <c r="D57" s="263"/>
    </row>
    <row r="58" spans="1:10" ht="16.5" customHeight="1">
      <c r="C58" s="168"/>
      <c r="D58" s="168"/>
    </row>
    <row r="59" spans="1:10" ht="16.5" customHeight="1">
      <c r="A59" s="166" t="s">
        <v>357</v>
      </c>
      <c r="E59" s="167"/>
    </row>
    <row r="60" spans="1:10" ht="16.5" customHeight="1">
      <c r="B60" s="166" t="s">
        <v>15</v>
      </c>
      <c r="C60" s="165"/>
      <c r="D60" s="170" t="str">
        <f>IF(C60="","",IF(C60&lt;44287,"←和暦で「R3.4.1」のように記入してください。",""))</f>
        <v/>
      </c>
      <c r="E60" s="167"/>
    </row>
    <row r="61" spans="1:10" ht="16.5" customHeight="1">
      <c r="E61" s="167"/>
    </row>
    <row r="62" spans="1:10" ht="16.5" customHeight="1">
      <c r="B62" s="166" t="s">
        <v>16</v>
      </c>
      <c r="C62" s="165"/>
      <c r="D62" s="170" t="str">
        <f>IF(C62="","",IF(C62&lt;44287,"←和暦で「R3.4.1」のように記入してください。",""))</f>
        <v/>
      </c>
      <c r="E62" s="167"/>
    </row>
    <row r="63" spans="1:10" ht="16.5" customHeight="1">
      <c r="A63" s="199"/>
      <c r="B63" s="166" t="s">
        <v>17</v>
      </c>
      <c r="C63" s="193"/>
      <c r="E63" s="167"/>
    </row>
    <row r="64" spans="1:10" ht="16.5" customHeight="1">
      <c r="E64" s="167"/>
    </row>
    <row r="65" spans="1:5" ht="16.5" customHeight="1">
      <c r="A65" s="166" t="s">
        <v>181</v>
      </c>
      <c r="C65" s="168"/>
    </row>
    <row r="66" spans="1:5" ht="16.5" customHeight="1">
      <c r="B66" s="166" t="s">
        <v>15</v>
      </c>
      <c r="C66" s="165"/>
      <c r="D66" s="170" t="str">
        <f>IF(C66="","",IF(C66&lt;44287,"←和暦で「R3.4.1」のように記入してください。",""))</f>
        <v/>
      </c>
      <c r="E66" s="167"/>
    </row>
    <row r="67" spans="1:5" ht="16.5" customHeight="1">
      <c r="E67" s="167"/>
    </row>
    <row r="68" spans="1:5" ht="16.5" customHeight="1">
      <c r="B68" s="166" t="s">
        <v>16</v>
      </c>
      <c r="C68" s="165"/>
      <c r="D68" s="170" t="str">
        <f>IF(C68="","",IF(C68&lt;44287,"←和暦で「R3.4.1」のように記入してください。",""))</f>
        <v/>
      </c>
    </row>
    <row r="69" spans="1:5" ht="16.5" customHeight="1">
      <c r="B69" s="166" t="s">
        <v>395</v>
      </c>
      <c r="C69" s="193"/>
    </row>
    <row r="70" spans="1:5" ht="16.5" customHeight="1">
      <c r="C70" s="168"/>
    </row>
    <row r="71" spans="1:5" ht="16.5" customHeight="1">
      <c r="A71" s="166" t="s">
        <v>182</v>
      </c>
      <c r="C71" s="168"/>
    </row>
    <row r="72" spans="1:5" ht="16.5" customHeight="1">
      <c r="B72" s="166" t="s">
        <v>4</v>
      </c>
      <c r="C72" s="249"/>
      <c r="D72" s="250"/>
      <c r="E72" s="251"/>
    </row>
    <row r="74" spans="1:5" ht="16.5" customHeight="1">
      <c r="B74" s="166" t="s">
        <v>6</v>
      </c>
      <c r="C74" s="254"/>
      <c r="D74" s="254"/>
      <c r="E74" s="167"/>
    </row>
    <row r="76" spans="1:5" ht="16.5" customHeight="1">
      <c r="A76" s="166" t="s">
        <v>183</v>
      </c>
    </row>
    <row r="77" spans="1:5" ht="16.5" customHeight="1">
      <c r="B77" s="166" t="s">
        <v>20</v>
      </c>
      <c r="C77" s="249"/>
      <c r="D77" s="250"/>
      <c r="E77" s="251"/>
    </row>
    <row r="78" spans="1:5" ht="16.5" customHeight="1">
      <c r="C78" s="249"/>
      <c r="D78" s="250"/>
      <c r="E78" s="251"/>
    </row>
    <row r="80" spans="1:5" ht="16.5" customHeight="1">
      <c r="B80" s="166" t="s">
        <v>21</v>
      </c>
      <c r="C80" s="194"/>
      <c r="D80" s="167" t="s">
        <v>31</v>
      </c>
      <c r="E80" s="167"/>
    </row>
    <row r="81" spans="1:13" ht="16.5" customHeight="1">
      <c r="C81" s="194"/>
      <c r="D81" s="167" t="s">
        <v>397</v>
      </c>
    </row>
    <row r="82" spans="1:13" ht="16.5" customHeight="1">
      <c r="C82" s="194"/>
      <c r="D82" s="167" t="s">
        <v>115</v>
      </c>
    </row>
    <row r="84" spans="1:13" ht="16.5" customHeight="1">
      <c r="B84" s="166" t="s">
        <v>14</v>
      </c>
      <c r="C84" s="254"/>
      <c r="D84" s="254"/>
      <c r="E84" s="254"/>
    </row>
    <row r="86" spans="1:13" ht="16.5" customHeight="1">
      <c r="A86" s="166" t="s">
        <v>184</v>
      </c>
      <c r="C86" s="177" t="s">
        <v>399</v>
      </c>
      <c r="E86" s="176"/>
      <c r="F86" s="176"/>
    </row>
    <row r="87" spans="1:13" ht="16.5" customHeight="1">
      <c r="B87" s="167"/>
      <c r="C87" s="175" t="s">
        <v>358</v>
      </c>
      <c r="E87" s="176"/>
      <c r="F87" s="176"/>
    </row>
    <row r="88" spans="1:13" ht="16.5" customHeight="1">
      <c r="B88" s="167"/>
      <c r="C88" s="177" t="s">
        <v>398</v>
      </c>
    </row>
    <row r="89" spans="1:13" ht="16.5" customHeight="1">
      <c r="A89" s="200">
        <f>SUM(A90:A104)</f>
        <v>0</v>
      </c>
      <c r="B89" s="203"/>
      <c r="C89" s="180"/>
      <c r="D89" s="180"/>
      <c r="E89" s="178" t="str">
        <f>IF(OR(E48="車道",E48="歩道",E48="道路"),1,"")</f>
        <v/>
      </c>
      <c r="F89" s="179" t="str">
        <f>CONCATENATE(K90,K91,K92,K93,K94,K95,K96,K97,K98,K99,K100,K101,K102,K103,K104)</f>
        <v/>
      </c>
      <c r="G89" s="246" t="s">
        <v>118</v>
      </c>
      <c r="H89" s="247"/>
      <c r="I89" s="246" t="s">
        <v>117</v>
      </c>
      <c r="J89" s="247"/>
      <c r="K89" s="215"/>
      <c r="L89" s="214"/>
      <c r="M89" s="176"/>
    </row>
    <row r="90" spans="1:13" ht="16.5" customHeight="1">
      <c r="A90" s="201"/>
      <c r="B90" s="187" t="s">
        <v>197</v>
      </c>
      <c r="C90" s="182"/>
      <c r="D90" s="182"/>
      <c r="E90" s="182"/>
      <c r="F90" s="184"/>
      <c r="G90" s="181"/>
      <c r="H90" s="185"/>
      <c r="I90" s="181"/>
      <c r="J90" s="186"/>
      <c r="K90" s="215" t="str">
        <f>IF(A90=1,"有料","")</f>
        <v/>
      </c>
      <c r="L90" s="214"/>
    </row>
    <row r="91" spans="1:13" ht="16.5" customHeight="1">
      <c r="A91" s="201"/>
      <c r="B91" s="181" t="s">
        <v>400</v>
      </c>
      <c r="C91" s="182"/>
      <c r="D91" s="182"/>
      <c r="E91" s="183"/>
      <c r="F91" s="184"/>
      <c r="G91" s="181" t="s">
        <v>116</v>
      </c>
      <c r="H91" s="185"/>
      <c r="I91" s="181" t="s">
        <v>360</v>
      </c>
      <c r="J91" s="185"/>
      <c r="K91" s="215" t="str">
        <f t="shared" ref="K91:K100" si="0">IF($E$89=1,IF(A91=1,CONCATENATE(G91,"により免除"),""),IF(A91=1,CONCATENATE(I91,"により免除"),""))</f>
        <v/>
      </c>
      <c r="L91" s="214"/>
    </row>
    <row r="92" spans="1:13" ht="16.5" customHeight="1">
      <c r="A92" s="201"/>
      <c r="B92" s="181" t="s">
        <v>185</v>
      </c>
      <c r="C92" s="182"/>
      <c r="D92" s="182"/>
      <c r="E92" s="182"/>
      <c r="F92" s="184"/>
      <c r="G92" s="181" t="s">
        <v>131</v>
      </c>
      <c r="H92" s="185"/>
      <c r="I92" s="181" t="s">
        <v>359</v>
      </c>
      <c r="J92" s="185"/>
      <c r="K92" s="215" t="str">
        <f t="shared" si="0"/>
        <v/>
      </c>
      <c r="L92" s="214"/>
    </row>
    <row r="93" spans="1:13" ht="16.5" customHeight="1">
      <c r="A93" s="201"/>
      <c r="B93" s="181" t="s">
        <v>186</v>
      </c>
      <c r="C93" s="182"/>
      <c r="D93" s="182"/>
      <c r="E93" s="183"/>
      <c r="F93" s="184"/>
      <c r="G93" s="181" t="s">
        <v>132</v>
      </c>
      <c r="H93" s="185"/>
      <c r="I93" s="181" t="s">
        <v>361</v>
      </c>
      <c r="J93" s="185"/>
      <c r="K93" s="215" t="str">
        <f t="shared" si="0"/>
        <v/>
      </c>
      <c r="L93" s="214"/>
    </row>
    <row r="94" spans="1:13" ht="16.5" customHeight="1">
      <c r="A94" s="201"/>
      <c r="B94" s="181" t="s">
        <v>187</v>
      </c>
      <c r="C94" s="182"/>
      <c r="D94" s="182"/>
      <c r="E94" s="183"/>
      <c r="F94" s="184"/>
      <c r="G94" s="181" t="s">
        <v>133</v>
      </c>
      <c r="H94" s="185"/>
      <c r="I94" s="181" t="s">
        <v>372</v>
      </c>
      <c r="J94" s="185"/>
      <c r="K94" s="215" t="str">
        <f t="shared" si="0"/>
        <v/>
      </c>
      <c r="L94" s="214"/>
    </row>
    <row r="95" spans="1:13" ht="16.5" customHeight="1">
      <c r="A95" s="201"/>
      <c r="B95" s="181" t="s">
        <v>188</v>
      </c>
      <c r="C95" s="182"/>
      <c r="D95" s="182"/>
      <c r="E95" s="182"/>
      <c r="F95" s="184"/>
      <c r="G95" s="181" t="s">
        <v>134</v>
      </c>
      <c r="H95" s="185"/>
      <c r="I95" s="181" t="s">
        <v>362</v>
      </c>
      <c r="J95" s="185"/>
      <c r="K95" s="215" t="str">
        <f t="shared" si="0"/>
        <v/>
      </c>
      <c r="L95" s="214"/>
    </row>
    <row r="96" spans="1:13" ht="16.5" customHeight="1">
      <c r="A96" s="201"/>
      <c r="B96" s="181" t="s">
        <v>189</v>
      </c>
      <c r="C96" s="182"/>
      <c r="D96" s="182"/>
      <c r="E96" s="182"/>
      <c r="F96" s="184"/>
      <c r="G96" s="181" t="s">
        <v>135</v>
      </c>
      <c r="H96" s="185"/>
      <c r="I96" s="181" t="s">
        <v>363</v>
      </c>
      <c r="J96" s="186"/>
      <c r="K96" s="215" t="str">
        <f t="shared" si="0"/>
        <v/>
      </c>
      <c r="L96" s="214"/>
    </row>
    <row r="97" spans="1:12" ht="16.5" customHeight="1">
      <c r="A97" s="201"/>
      <c r="B97" s="181" t="s">
        <v>190</v>
      </c>
      <c r="C97" s="182"/>
      <c r="D97" s="182"/>
      <c r="E97" s="182"/>
      <c r="F97" s="184"/>
      <c r="G97" s="181" t="s">
        <v>136</v>
      </c>
      <c r="H97" s="185"/>
      <c r="I97" s="181" t="s">
        <v>364</v>
      </c>
      <c r="J97" s="186"/>
      <c r="K97" s="215" t="str">
        <f t="shared" si="0"/>
        <v/>
      </c>
      <c r="L97" s="214"/>
    </row>
    <row r="98" spans="1:12" ht="16.5" customHeight="1">
      <c r="A98" s="201"/>
      <c r="B98" s="181" t="s">
        <v>191</v>
      </c>
      <c r="C98" s="182"/>
      <c r="D98" s="182"/>
      <c r="E98" s="182"/>
      <c r="F98" s="184"/>
      <c r="G98" s="181" t="s">
        <v>137</v>
      </c>
      <c r="H98" s="185"/>
      <c r="I98" s="181" t="s">
        <v>365</v>
      </c>
      <c r="J98" s="186"/>
      <c r="K98" s="215" t="str">
        <f t="shared" si="0"/>
        <v/>
      </c>
      <c r="L98" s="214"/>
    </row>
    <row r="99" spans="1:12" ht="16.5" customHeight="1">
      <c r="A99" s="201"/>
      <c r="B99" s="181" t="s">
        <v>192</v>
      </c>
      <c r="C99" s="182"/>
      <c r="D99" s="182"/>
      <c r="E99" s="182"/>
      <c r="F99" s="184"/>
      <c r="G99" s="181" t="s">
        <v>138</v>
      </c>
      <c r="H99" s="185"/>
      <c r="I99" s="181" t="s">
        <v>366</v>
      </c>
      <c r="J99" s="186"/>
      <c r="K99" s="215" t="str">
        <f t="shared" si="0"/>
        <v/>
      </c>
      <c r="L99" s="214"/>
    </row>
    <row r="100" spans="1:12" ht="16.5" customHeight="1">
      <c r="A100" s="201"/>
      <c r="B100" s="181" t="s">
        <v>193</v>
      </c>
      <c r="C100" s="182"/>
      <c r="D100" s="182"/>
      <c r="E100" s="182"/>
      <c r="F100" s="184"/>
      <c r="G100" s="181" t="s">
        <v>139</v>
      </c>
      <c r="H100" s="185"/>
      <c r="I100" s="181" t="s">
        <v>367</v>
      </c>
      <c r="J100" s="186"/>
      <c r="K100" s="215" t="str">
        <f t="shared" si="0"/>
        <v/>
      </c>
      <c r="L100" s="214"/>
    </row>
    <row r="101" spans="1:12" ht="16.5" customHeight="1">
      <c r="A101" s="201"/>
      <c r="B101" s="187" t="s">
        <v>198</v>
      </c>
      <c r="C101" s="182"/>
      <c r="D101" s="182"/>
      <c r="E101" s="182"/>
      <c r="F101" s="184"/>
      <c r="G101" s="181" t="s">
        <v>140</v>
      </c>
      <c r="H101" s="185"/>
      <c r="I101" s="181" t="s">
        <v>368</v>
      </c>
      <c r="J101" s="186"/>
      <c r="K101" s="215" t="str">
        <f>IF($E$89=1,IF(A101=1,CONCATENATE(G101,"により1/3減額"),""),IF(A101=1,CONCATENATE(I101,"により1/3減額"),""))</f>
        <v/>
      </c>
      <c r="L101" s="214"/>
    </row>
    <row r="102" spans="1:12" ht="16.5" customHeight="1">
      <c r="A102" s="201"/>
      <c r="B102" s="187" t="s">
        <v>194</v>
      </c>
      <c r="C102" s="182"/>
      <c r="D102" s="182"/>
      <c r="E102" s="182"/>
      <c r="F102" s="184"/>
      <c r="G102" s="181" t="s">
        <v>141</v>
      </c>
      <c r="H102" s="185"/>
      <c r="I102" s="181" t="s">
        <v>369</v>
      </c>
      <c r="J102" s="186"/>
      <c r="K102" s="215" t="str">
        <f>IF($E$89=1,IF(A102=1,CONCATENATE(G102,"により1/5減額"),""),IF(A102=1,CONCATENATE(I102,"により1/5減額"),""))</f>
        <v/>
      </c>
      <c r="L102" s="214"/>
    </row>
    <row r="103" spans="1:12" ht="16.5" customHeight="1">
      <c r="A103" s="201"/>
      <c r="B103" s="187" t="s">
        <v>195</v>
      </c>
      <c r="C103" s="182"/>
      <c r="D103" s="182"/>
      <c r="E103" s="182"/>
      <c r="F103" s="184"/>
      <c r="G103" s="181" t="s">
        <v>142</v>
      </c>
      <c r="H103" s="185"/>
      <c r="I103" s="181" t="s">
        <v>370</v>
      </c>
      <c r="J103" s="186"/>
      <c r="K103" s="215" t="str">
        <f>IF($E$89=1,IF(A103=1,CONCATENATE(G103,"により8/9減額"),""),IF(A103=1,CONCATENATE(I103,"により8/9減額"),""))</f>
        <v/>
      </c>
      <c r="L103" s="214"/>
    </row>
    <row r="104" spans="1:12" ht="16.5" customHeight="1">
      <c r="A104" s="201"/>
      <c r="B104" s="187" t="s">
        <v>196</v>
      </c>
      <c r="C104" s="182"/>
      <c r="D104" s="182"/>
      <c r="E104" s="182"/>
      <c r="F104" s="184"/>
      <c r="G104" s="181" t="s">
        <v>143</v>
      </c>
      <c r="H104" s="185"/>
      <c r="I104" s="181" t="s">
        <v>371</v>
      </c>
      <c r="J104" s="186"/>
      <c r="K104" s="215" t="str">
        <f>IF($E$89=1,IF(A104=1,CONCATENATE(G104,"により1/2減額"),""),IF(A104=1,CONCATENATE(I104,"により1/2減額"),""))</f>
        <v/>
      </c>
      <c r="L104" s="214"/>
    </row>
    <row r="106" spans="1:12" ht="16.5" customHeight="1">
      <c r="D106" s="188"/>
      <c r="E106" s="167"/>
      <c r="J106" s="189"/>
    </row>
    <row r="107" spans="1:12" ht="16.5" customHeight="1">
      <c r="A107" s="166" t="s">
        <v>318</v>
      </c>
      <c r="C107" s="196"/>
      <c r="D107" s="188"/>
      <c r="E107" s="167"/>
      <c r="J107" s="189"/>
    </row>
    <row r="108" spans="1:12" ht="16.5" customHeight="1">
      <c r="B108" s="177" t="s">
        <v>440</v>
      </c>
      <c r="D108" s="188"/>
      <c r="E108" s="167"/>
      <c r="J108" s="189"/>
    </row>
    <row r="109" spans="1:12" ht="16.5" customHeight="1">
      <c r="A109" s="202">
        <v>1</v>
      </c>
      <c r="B109" s="190" t="s">
        <v>434</v>
      </c>
      <c r="C109" s="182"/>
      <c r="D109" s="191"/>
      <c r="E109" s="184"/>
      <c r="J109" s="189"/>
    </row>
    <row r="110" spans="1:12" ht="16.5" customHeight="1">
      <c r="A110" s="202">
        <v>2</v>
      </c>
      <c r="B110" s="190" t="s">
        <v>314</v>
      </c>
      <c r="C110" s="182"/>
      <c r="D110" s="191"/>
      <c r="E110" s="184"/>
      <c r="J110" s="189"/>
    </row>
    <row r="111" spans="1:12" ht="16.5" customHeight="1">
      <c r="A111" s="202">
        <v>3</v>
      </c>
      <c r="B111" s="190" t="s">
        <v>313</v>
      </c>
      <c r="C111" s="182"/>
      <c r="D111" s="191"/>
      <c r="E111" s="184"/>
      <c r="J111" s="189"/>
    </row>
    <row r="112" spans="1:12" ht="16.5" customHeight="1">
      <c r="A112" s="202">
        <v>4</v>
      </c>
      <c r="B112" s="190" t="s">
        <v>315</v>
      </c>
      <c r="C112" s="182"/>
      <c r="D112" s="191"/>
      <c r="E112" s="184"/>
      <c r="J112" s="189"/>
    </row>
    <row r="113" spans="1:10" ht="16.5" customHeight="1">
      <c r="A113" s="202">
        <v>5</v>
      </c>
      <c r="B113" s="190" t="s">
        <v>316</v>
      </c>
      <c r="C113" s="182"/>
      <c r="D113" s="191"/>
      <c r="E113" s="184"/>
      <c r="J113" s="189"/>
    </row>
    <row r="114" spans="1:10" ht="16.5" customHeight="1">
      <c r="D114" s="188"/>
      <c r="E114" s="167"/>
      <c r="J114" s="189"/>
    </row>
    <row r="115" spans="1:10" ht="16.5" customHeight="1">
      <c r="A115" s="208" t="s">
        <v>125</v>
      </c>
      <c r="C115" s="168"/>
    </row>
  </sheetData>
  <mergeCells count="22">
    <mergeCell ref="C16:E16"/>
    <mergeCell ref="C18:E18"/>
    <mergeCell ref="C20:E20"/>
    <mergeCell ref="C22:E22"/>
    <mergeCell ref="C39:E39"/>
    <mergeCell ref="C24:D24"/>
    <mergeCell ref="G89:H89"/>
    <mergeCell ref="I89:J89"/>
    <mergeCell ref="G46:H46"/>
    <mergeCell ref="I46:J46"/>
    <mergeCell ref="C72:E72"/>
    <mergeCell ref="C77:E77"/>
    <mergeCell ref="E46:E47"/>
    <mergeCell ref="F46:F47"/>
    <mergeCell ref="C74:D74"/>
    <mergeCell ref="C84:E84"/>
    <mergeCell ref="C78:E78"/>
    <mergeCell ref="C46:C47"/>
    <mergeCell ref="D46:D47"/>
    <mergeCell ref="C55:D55"/>
    <mergeCell ref="H54:J54"/>
    <mergeCell ref="C57:D57"/>
  </mergeCells>
  <phoneticPr fontId="1"/>
  <dataValidations count="12">
    <dataValidation type="list" allowBlank="1" showInputMessage="1" showErrorMessage="1" sqref="C28">
      <formula1>"新規,更新,変更"</formula1>
    </dataValidation>
    <dataValidation type="list" allowBlank="1" showInputMessage="1" showErrorMessage="1" sqref="C80">
      <formula1>"直営工事,請負工事"</formula1>
    </dataValidation>
    <dataValidation type="list" allowBlank="1" showInputMessage="1" showErrorMessage="1" sqref="C81">
      <formula1>"昼間工事,夜間工事,終日工事"</formula1>
    </dataValidation>
    <dataValidation type="list" allowBlank="1" showInputMessage="1" sqref="C82">
      <formula1>" ,開削,推進,シールド"</formula1>
    </dataValidation>
    <dataValidation type="list" allowBlank="1" showInputMessage="1" sqref="C84:E84">
      <formula1>" ,必要書類以外の添付はなし"</formula1>
    </dataValidation>
    <dataValidation type="list" showInputMessage="1" showErrorMessage="1" sqref="C11">
      <formula1>" ,確認済"</formula1>
    </dataValidation>
    <dataValidation type="list" imeMode="off" allowBlank="1" showInputMessage="1" showErrorMessage="1" sqref="C107">
      <formula1>"1,2,3,4,5"</formula1>
    </dataValidation>
    <dataValidation imeMode="off" allowBlank="1" showInputMessage="1" showErrorMessage="1" sqref="C9 C14 C24:D24 C34 C37 G48:J52 C60:C69 C74:D74"/>
    <dataValidation type="list" allowBlank="1" showInputMessage="1" showErrorMessage="1" sqref="F48:F52">
      <formula1>"工事,占用"</formula1>
    </dataValidation>
    <dataValidation type="list" allowBlank="1" showInputMessage="1" sqref="C77:E77">
      <formula1>"添付書類のとおり"</formula1>
    </dataValidation>
    <dataValidation type="list" allowBlank="1" showInputMessage="1" sqref="E48:E52">
      <formula1>"車道,歩道,道路,里道,水路,その他"</formula1>
    </dataValidation>
    <dataValidation type="custom" errorStyle="warning" imeMode="off" allowBlank="1" showInputMessage="1" showErrorMessage="1" errorTitle="減免事項について" error="2つ以上は選択できません" sqref="A90:A104">
      <formula1>$A$89&lt;2</formula1>
    </dataValidation>
  </dataValidations>
  <pageMargins left="0.39370078740157483" right="0.39370078740157483" top="0.39370078740157483" bottom="0.39370078740157483" header="0.31496062992125984" footer="0.31496062992125984"/>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27"/>
  <sheetViews>
    <sheetView topLeftCell="A46" zoomScaleNormal="100" workbookViewId="0">
      <selection activeCell="C79" sqref="C79:E79"/>
    </sheetView>
  </sheetViews>
  <sheetFormatPr defaultColWidth="10.625" defaultRowHeight="16.5" customHeight="1"/>
  <cols>
    <col min="1" max="1" width="2.625" style="4" customWidth="1"/>
    <col min="2" max="2" width="10.375" style="2" customWidth="1"/>
    <col min="3" max="4" width="10.375" style="116" customWidth="1"/>
    <col min="5" max="5" width="10.375" style="117" customWidth="1"/>
    <col min="6" max="10" width="10.375" style="116" customWidth="1"/>
    <col min="11" max="11" width="2.125" style="118" customWidth="1"/>
    <col min="12" max="44" width="1.625" style="116" customWidth="1"/>
    <col min="45" max="45" width="2.25" style="116" customWidth="1"/>
    <col min="46" max="54" width="2.875" style="116" customWidth="1"/>
    <col min="55" max="16384" width="10.625" style="116"/>
  </cols>
  <sheetData>
    <row r="1" spans="1:6" ht="16.5" customHeight="1">
      <c r="A1" s="227" t="s">
        <v>435</v>
      </c>
    </row>
    <row r="2" spans="1:6" ht="16.5" customHeight="1">
      <c r="A2" s="228" t="s">
        <v>436</v>
      </c>
    </row>
    <row r="3" spans="1:6" ht="16.5" customHeight="1">
      <c r="A3" s="228" t="s">
        <v>437</v>
      </c>
    </row>
    <row r="4" spans="1:6" ht="16.5" customHeight="1">
      <c r="A4" s="228" t="s">
        <v>442</v>
      </c>
    </row>
    <row r="5" spans="1:6" ht="16.5" customHeight="1">
      <c r="A5" s="228" t="s">
        <v>438</v>
      </c>
    </row>
    <row r="6" spans="1:6" ht="16.5" customHeight="1">
      <c r="A6" s="228" t="s">
        <v>439</v>
      </c>
    </row>
    <row r="7" spans="1:6" ht="16.5" customHeight="1">
      <c r="A7" s="228" t="s">
        <v>124</v>
      </c>
    </row>
    <row r="9" spans="1:6" ht="16.5" customHeight="1">
      <c r="A9" s="4" t="s">
        <v>122</v>
      </c>
      <c r="C9" s="119">
        <v>45778</v>
      </c>
    </row>
    <row r="11" spans="1:6" ht="16.5" customHeight="1">
      <c r="A11" s="4" t="s">
        <v>147</v>
      </c>
      <c r="C11" s="192" t="s">
        <v>402</v>
      </c>
      <c r="D11" s="219" t="s">
        <v>403</v>
      </c>
    </row>
    <row r="13" spans="1:6" ht="16.5" customHeight="1">
      <c r="A13" s="4" t="s">
        <v>42</v>
      </c>
    </row>
    <row r="14" spans="1:6" ht="16.5" customHeight="1">
      <c r="B14" s="2" t="s">
        <v>2</v>
      </c>
      <c r="C14" s="125" t="s">
        <v>350</v>
      </c>
      <c r="E14" s="116"/>
      <c r="F14" s="121"/>
    </row>
    <row r="15" spans="1:6" ht="16.5" customHeight="1">
      <c r="E15" s="121"/>
      <c r="F15" s="121"/>
    </row>
    <row r="16" spans="1:6" ht="16.5" customHeight="1">
      <c r="B16" s="2" t="s">
        <v>3</v>
      </c>
      <c r="C16" s="266" t="s">
        <v>200</v>
      </c>
      <c r="D16" s="266"/>
      <c r="E16" s="266"/>
    </row>
    <row r="18" spans="1:6" ht="16.5" customHeight="1">
      <c r="B18" s="2" t="s">
        <v>130</v>
      </c>
      <c r="C18" s="266" t="s">
        <v>201</v>
      </c>
      <c r="D18" s="266"/>
      <c r="E18" s="266"/>
      <c r="F18" s="122"/>
    </row>
    <row r="20" spans="1:6" ht="16.5" customHeight="1">
      <c r="B20" s="2" t="s">
        <v>4</v>
      </c>
      <c r="C20" s="266" t="s">
        <v>202</v>
      </c>
      <c r="D20" s="266"/>
      <c r="E20" s="266"/>
      <c r="F20" s="122"/>
    </row>
    <row r="22" spans="1:6" ht="16.5" customHeight="1">
      <c r="B22" s="2" t="s">
        <v>5</v>
      </c>
      <c r="C22" s="266" t="s">
        <v>156</v>
      </c>
      <c r="D22" s="266"/>
      <c r="E22" s="266"/>
      <c r="F22" s="122"/>
    </row>
    <row r="24" spans="1:6" ht="16.5" customHeight="1">
      <c r="B24" s="2" t="s">
        <v>6</v>
      </c>
      <c r="C24" s="266" t="s">
        <v>27</v>
      </c>
      <c r="D24" s="266"/>
      <c r="E24" s="116"/>
    </row>
    <row r="26" spans="1:6" ht="16.5" customHeight="1">
      <c r="A26" s="4" t="s">
        <v>43</v>
      </c>
    </row>
    <row r="27" spans="1:6" ht="16.5" customHeight="1">
      <c r="B27" s="2" t="s">
        <v>11</v>
      </c>
      <c r="C27" s="116" t="s">
        <v>25</v>
      </c>
      <c r="E27" s="116"/>
    </row>
    <row r="28" spans="1:6" ht="16.5" customHeight="1">
      <c r="C28" s="120" t="s">
        <v>0</v>
      </c>
      <c r="D28" s="117"/>
      <c r="E28" s="116"/>
    </row>
    <row r="29" spans="1:6" ht="16.5" customHeight="1">
      <c r="C29" s="117"/>
      <c r="D29" s="117"/>
      <c r="E29" s="116"/>
    </row>
    <row r="30" spans="1:6" ht="16.5" customHeight="1">
      <c r="B30" s="2" t="s">
        <v>9</v>
      </c>
      <c r="C30" s="117" t="s">
        <v>26</v>
      </c>
      <c r="E30" s="116"/>
    </row>
    <row r="31" spans="1:6" ht="16.5" customHeight="1">
      <c r="C31" s="120" t="s">
        <v>199</v>
      </c>
      <c r="E31" s="116"/>
    </row>
    <row r="33" spans="1:13" ht="16.5" customHeight="1">
      <c r="B33" s="2" t="s">
        <v>10</v>
      </c>
      <c r="C33" s="117" t="s">
        <v>26</v>
      </c>
    </row>
    <row r="34" spans="1:13" ht="16.5" customHeight="1">
      <c r="C34" s="119">
        <v>36872</v>
      </c>
      <c r="E34" s="116"/>
    </row>
    <row r="35" spans="1:13" ht="16.5" customHeight="1">
      <c r="C35" s="117"/>
      <c r="E35" s="116"/>
    </row>
    <row r="36" spans="1:13" ht="16.5" customHeight="1">
      <c r="A36" s="4" t="s">
        <v>44</v>
      </c>
    </row>
    <row r="37" spans="1:13" ht="16.5" customHeight="1">
      <c r="B37" s="2" t="s">
        <v>8</v>
      </c>
      <c r="C37" s="133">
        <v>1234</v>
      </c>
      <c r="E37" s="116"/>
    </row>
    <row r="39" spans="1:13" ht="16.5" customHeight="1">
      <c r="B39" s="2" t="s">
        <v>28</v>
      </c>
      <c r="C39" s="267" t="s">
        <v>203</v>
      </c>
      <c r="D39" s="267"/>
      <c r="E39" s="267"/>
    </row>
    <row r="40" spans="1:13" ht="16.5" customHeight="1">
      <c r="C40" s="117"/>
    </row>
    <row r="41" spans="1:13" ht="16.5" customHeight="1">
      <c r="A41" s="4" t="s">
        <v>355</v>
      </c>
      <c r="C41" s="168" t="s">
        <v>356</v>
      </c>
    </row>
    <row r="42" spans="1:13" ht="16.5" customHeight="1">
      <c r="C42" s="168" t="s">
        <v>121</v>
      </c>
    </row>
    <row r="43" spans="1:13" ht="16.5" customHeight="1">
      <c r="C43" s="168" t="s">
        <v>433</v>
      </c>
    </row>
    <row r="44" spans="1:13" ht="16.5" customHeight="1">
      <c r="C44" s="167" t="s">
        <v>119</v>
      </c>
    </row>
    <row r="45" spans="1:13" ht="16.5" customHeight="1">
      <c r="C45" s="168" t="s">
        <v>120</v>
      </c>
    </row>
    <row r="46" spans="1:13" ht="16.5" customHeight="1">
      <c r="C46" s="268" t="s">
        <v>158</v>
      </c>
      <c r="D46" s="268" t="s">
        <v>159</v>
      </c>
      <c r="E46" s="265" t="s">
        <v>12</v>
      </c>
      <c r="F46" s="270" t="s">
        <v>13</v>
      </c>
      <c r="G46" s="265" t="s">
        <v>18</v>
      </c>
      <c r="H46" s="265"/>
      <c r="I46" s="265" t="s">
        <v>19</v>
      </c>
      <c r="J46" s="265"/>
    </row>
    <row r="47" spans="1:13" ht="16.5" customHeight="1">
      <c r="C47" s="269"/>
      <c r="D47" s="269"/>
      <c r="E47" s="265"/>
      <c r="F47" s="271"/>
      <c r="G47" s="134" t="s">
        <v>22</v>
      </c>
      <c r="H47" s="134" t="s">
        <v>23</v>
      </c>
      <c r="I47" s="134" t="s">
        <v>24</v>
      </c>
      <c r="J47" s="134" t="s">
        <v>166</v>
      </c>
    </row>
    <row r="48" spans="1:13" s="118" customFormat="1" ht="16.5" customHeight="1">
      <c r="A48" s="4"/>
      <c r="B48" s="2"/>
      <c r="C48" s="218" t="s">
        <v>404</v>
      </c>
      <c r="D48" s="133" t="s">
        <v>163</v>
      </c>
      <c r="E48" s="120" t="s">
        <v>386</v>
      </c>
      <c r="F48" s="120" t="s">
        <v>45</v>
      </c>
      <c r="G48" s="120">
        <v>3.2000000000000001E-2</v>
      </c>
      <c r="H48" s="124">
        <v>2.5</v>
      </c>
      <c r="I48" s="120">
        <v>1</v>
      </c>
      <c r="J48" s="120">
        <v>2.5</v>
      </c>
      <c r="L48" s="116" t="s">
        <v>209</v>
      </c>
      <c r="M48" s="116"/>
    </row>
    <row r="49" spans="1:13" s="118" customFormat="1" ht="16.5" customHeight="1">
      <c r="A49" s="4"/>
      <c r="B49" s="2"/>
      <c r="C49" s="218" t="s">
        <v>404</v>
      </c>
      <c r="D49" s="213" t="s">
        <v>163</v>
      </c>
      <c r="E49" s="120" t="s">
        <v>386</v>
      </c>
      <c r="F49" s="120" t="s">
        <v>387</v>
      </c>
      <c r="G49" s="120">
        <v>0.8</v>
      </c>
      <c r="H49" s="124">
        <v>2.8</v>
      </c>
      <c r="I49" s="120">
        <v>1</v>
      </c>
      <c r="J49" s="120">
        <v>2.8</v>
      </c>
      <c r="L49" s="116"/>
      <c r="M49" s="116"/>
    </row>
    <row r="50" spans="1:13" s="118" customFormat="1" ht="16.5" customHeight="1">
      <c r="A50" s="4"/>
      <c r="B50" s="2"/>
      <c r="C50" s="133" t="s">
        <v>405</v>
      </c>
      <c r="D50" s="133" t="s">
        <v>165</v>
      </c>
      <c r="E50" s="120" t="s">
        <v>386</v>
      </c>
      <c r="F50" s="120" t="s">
        <v>45</v>
      </c>
      <c r="G50" s="120">
        <v>0.06</v>
      </c>
      <c r="H50" s="124">
        <v>1.5</v>
      </c>
      <c r="I50" s="120">
        <v>1</v>
      </c>
      <c r="J50" s="120">
        <v>1.5</v>
      </c>
      <c r="K50" s="118" t="s">
        <v>174</v>
      </c>
      <c r="L50" s="116" t="s">
        <v>210</v>
      </c>
      <c r="M50" s="116"/>
    </row>
    <row r="51" spans="1:13" s="118" customFormat="1" ht="16.5" customHeight="1">
      <c r="A51" s="4"/>
      <c r="B51" s="2"/>
      <c r="C51" s="133" t="s">
        <v>204</v>
      </c>
      <c r="D51" s="133" t="s">
        <v>160</v>
      </c>
      <c r="E51" s="120" t="s">
        <v>386</v>
      </c>
      <c r="F51" s="120" t="s">
        <v>45</v>
      </c>
      <c r="G51" s="120">
        <v>0.4</v>
      </c>
      <c r="H51" s="124">
        <v>6</v>
      </c>
      <c r="I51" s="120">
        <v>1</v>
      </c>
      <c r="J51" s="120">
        <v>2.4</v>
      </c>
      <c r="K51" s="67"/>
      <c r="M51" s="116"/>
    </row>
    <row r="52" spans="1:13" s="118" customFormat="1" ht="16.5" customHeight="1">
      <c r="A52" s="4"/>
      <c r="B52" s="2"/>
      <c r="C52" s="133" t="s">
        <v>167</v>
      </c>
      <c r="D52" s="133" t="s">
        <v>168</v>
      </c>
      <c r="E52" s="120" t="s">
        <v>386</v>
      </c>
      <c r="F52" s="120" t="s">
        <v>387</v>
      </c>
      <c r="G52" s="120">
        <v>0.15</v>
      </c>
      <c r="H52" s="124">
        <v>6.2</v>
      </c>
      <c r="I52" s="120">
        <v>2</v>
      </c>
      <c r="J52" s="120">
        <v>1.86</v>
      </c>
      <c r="K52" s="67"/>
      <c r="L52" s="116" t="s">
        <v>170</v>
      </c>
    </row>
    <row r="53" spans="1:13" s="118" customFormat="1" ht="16.5" customHeight="1">
      <c r="A53" s="4"/>
      <c r="B53" s="2"/>
      <c r="C53" s="133" t="s">
        <v>205</v>
      </c>
      <c r="D53" s="133" t="s">
        <v>169</v>
      </c>
      <c r="E53" s="120" t="s">
        <v>386</v>
      </c>
      <c r="F53" s="120" t="s">
        <v>387</v>
      </c>
      <c r="G53" s="120">
        <v>0.5</v>
      </c>
      <c r="H53" s="124">
        <v>6.2</v>
      </c>
      <c r="I53" s="120">
        <v>1</v>
      </c>
      <c r="J53" s="120">
        <v>3.1</v>
      </c>
      <c r="K53" s="67"/>
      <c r="L53" s="116"/>
    </row>
    <row r="54" spans="1:13" s="118" customFormat="1" ht="16.5" customHeight="1">
      <c r="A54" s="4"/>
      <c r="B54" s="2"/>
      <c r="C54" s="133" t="s">
        <v>161</v>
      </c>
      <c r="D54" s="133" t="s">
        <v>160</v>
      </c>
      <c r="E54" s="120" t="s">
        <v>30</v>
      </c>
      <c r="F54" s="120" t="s">
        <v>45</v>
      </c>
      <c r="G54" s="120">
        <v>0.6</v>
      </c>
      <c r="H54" s="124">
        <v>15</v>
      </c>
      <c r="I54" s="120">
        <v>1</v>
      </c>
      <c r="J54" s="120">
        <v>9</v>
      </c>
      <c r="K54" s="67"/>
      <c r="L54" s="116" t="s">
        <v>173</v>
      </c>
    </row>
    <row r="55" spans="1:13" s="118" customFormat="1" ht="16.5" customHeight="1">
      <c r="A55" s="4"/>
      <c r="B55" s="2"/>
      <c r="C55" s="133" t="s">
        <v>171</v>
      </c>
      <c r="D55" s="133" t="s">
        <v>160</v>
      </c>
      <c r="E55" s="120" t="s">
        <v>30</v>
      </c>
      <c r="F55" s="120" t="s">
        <v>45</v>
      </c>
      <c r="G55" s="120">
        <v>0.2</v>
      </c>
      <c r="H55" s="124">
        <v>32</v>
      </c>
      <c r="I55" s="120">
        <v>1</v>
      </c>
      <c r="J55" s="120">
        <v>6.4</v>
      </c>
      <c r="K55" s="67"/>
      <c r="L55" s="116"/>
    </row>
    <row r="56" spans="1:13" s="118" customFormat="1" ht="16.5" customHeight="1">
      <c r="A56" s="4"/>
      <c r="B56" s="2"/>
      <c r="C56" s="133" t="s">
        <v>7</v>
      </c>
      <c r="D56" s="133" t="s">
        <v>162</v>
      </c>
      <c r="E56" s="120" t="s">
        <v>30</v>
      </c>
      <c r="F56" s="120" t="s">
        <v>387</v>
      </c>
      <c r="G56" s="120">
        <v>0.66500000000000004</v>
      </c>
      <c r="H56" s="124">
        <v>5.2</v>
      </c>
      <c r="I56" s="120">
        <v>1</v>
      </c>
      <c r="J56" s="120">
        <v>3.4580000000000002</v>
      </c>
      <c r="K56" s="67"/>
      <c r="L56" s="116"/>
    </row>
    <row r="57" spans="1:13" s="118" customFormat="1" ht="16.5" customHeight="1">
      <c r="A57" s="4"/>
      <c r="B57" s="2"/>
      <c r="C57" s="133" t="s">
        <v>205</v>
      </c>
      <c r="D57" s="133" t="s">
        <v>169</v>
      </c>
      <c r="E57" s="120" t="s">
        <v>386</v>
      </c>
      <c r="F57" s="120" t="s">
        <v>387</v>
      </c>
      <c r="G57" s="120">
        <v>0.5</v>
      </c>
      <c r="H57" s="124">
        <v>6</v>
      </c>
      <c r="I57" s="120">
        <v>1</v>
      </c>
      <c r="J57" s="120">
        <v>3</v>
      </c>
      <c r="K57" s="67"/>
      <c r="L57" s="116" t="s">
        <v>172</v>
      </c>
    </row>
    <row r="58" spans="1:13" s="118" customFormat="1" ht="16.5" customHeight="1">
      <c r="A58" s="4"/>
      <c r="B58" s="2"/>
      <c r="C58" s="133" t="s">
        <v>206</v>
      </c>
      <c r="D58" s="133" t="s">
        <v>169</v>
      </c>
      <c r="E58" s="120" t="s">
        <v>30</v>
      </c>
      <c r="F58" s="120" t="s">
        <v>387</v>
      </c>
      <c r="G58" s="120">
        <v>1.2</v>
      </c>
      <c r="H58" s="124">
        <v>6</v>
      </c>
      <c r="I58" s="120">
        <v>1</v>
      </c>
      <c r="J58" s="120">
        <v>7.2</v>
      </c>
      <c r="K58" s="67"/>
      <c r="L58" s="116"/>
    </row>
    <row r="59" spans="1:13" s="118" customFormat="1" ht="16.5" customHeight="1">
      <c r="A59" s="4"/>
      <c r="B59" s="2"/>
      <c r="C59" s="133" t="s">
        <v>157</v>
      </c>
      <c r="D59" s="133" t="s">
        <v>160</v>
      </c>
      <c r="E59" s="120" t="s">
        <v>207</v>
      </c>
      <c r="F59" s="120" t="s">
        <v>45</v>
      </c>
      <c r="G59" s="120">
        <v>2</v>
      </c>
      <c r="H59" s="124">
        <v>0.6</v>
      </c>
      <c r="I59" s="120">
        <v>1</v>
      </c>
      <c r="J59" s="120">
        <v>1.2</v>
      </c>
      <c r="K59" s="118" t="s">
        <v>208</v>
      </c>
      <c r="L59" s="116" t="s">
        <v>175</v>
      </c>
    </row>
    <row r="61" spans="1:13" s="118" customFormat="1" ht="16.5" customHeight="1">
      <c r="A61" s="4" t="s">
        <v>390</v>
      </c>
      <c r="B61" s="2"/>
      <c r="C61" s="167" t="s">
        <v>401</v>
      </c>
      <c r="D61" s="167"/>
      <c r="E61" s="167"/>
      <c r="F61" s="167"/>
      <c r="G61" s="167"/>
      <c r="H61" s="225" t="str">
        <f>IF(C48="","",IF(C49="",CONCATENATE(C48,D48,"のため"),CONCATENATE(C48,D48,"等のため")))</f>
        <v>給水管（HIVPΦ25）埋設等のため</v>
      </c>
      <c r="I61" s="226"/>
      <c r="J61" s="130"/>
      <c r="L61" s="116"/>
      <c r="M61" s="116"/>
    </row>
    <row r="62" spans="1:13" s="118" customFormat="1" ht="16.5" customHeight="1">
      <c r="A62" s="4"/>
      <c r="B62" s="2"/>
      <c r="C62" s="257"/>
      <c r="D62" s="258"/>
      <c r="E62" s="168"/>
      <c r="F62" s="167"/>
      <c r="G62" s="167"/>
      <c r="H62" s="167"/>
      <c r="I62" s="167"/>
      <c r="J62" s="116"/>
      <c r="L62" s="116"/>
      <c r="M62" s="116"/>
    </row>
    <row r="63" spans="1:13" s="167" customFormat="1" ht="16.5" customHeight="1">
      <c r="A63" s="166"/>
      <c r="B63" s="166"/>
      <c r="C63" s="243" t="s">
        <v>456</v>
      </c>
      <c r="D63" s="242"/>
      <c r="E63" s="168"/>
      <c r="K63" s="169"/>
    </row>
    <row r="64" spans="1:13" s="167" customFormat="1" ht="16.5" customHeight="1">
      <c r="A64" s="166"/>
      <c r="B64" s="167" t="s">
        <v>454</v>
      </c>
      <c r="C64" s="257" t="s">
        <v>457</v>
      </c>
      <c r="D64" s="258"/>
      <c r="E64" s="168"/>
      <c r="K64" s="169"/>
    </row>
    <row r="66" spans="1:13" s="118" customFormat="1" ht="16.5" customHeight="1">
      <c r="A66" s="4" t="s">
        <v>357</v>
      </c>
      <c r="B66" s="2"/>
      <c r="C66" s="116"/>
      <c r="D66" s="116"/>
      <c r="E66" s="116"/>
      <c r="F66" s="116"/>
      <c r="G66" s="116"/>
      <c r="H66" s="116"/>
      <c r="I66" s="116"/>
      <c r="J66" s="116"/>
      <c r="L66" s="116"/>
      <c r="M66" s="116"/>
    </row>
    <row r="67" spans="1:13" s="118" customFormat="1" ht="16.5" customHeight="1">
      <c r="A67" s="4"/>
      <c r="B67" s="2" t="s">
        <v>15</v>
      </c>
      <c r="C67" s="119">
        <v>44378</v>
      </c>
      <c r="D67" s="116"/>
      <c r="E67" s="116"/>
      <c r="F67" s="116"/>
      <c r="G67" s="116"/>
      <c r="H67" s="116"/>
      <c r="I67" s="116"/>
      <c r="J67" s="116"/>
      <c r="L67" s="116"/>
      <c r="M67" s="116"/>
    </row>
    <row r="68" spans="1:13" s="118" customFormat="1" ht="16.5" customHeight="1">
      <c r="A68" s="4"/>
      <c r="B68" s="2"/>
      <c r="C68" s="116"/>
      <c r="D68" s="116"/>
      <c r="E68" s="116"/>
      <c r="F68" s="116"/>
      <c r="G68" s="116"/>
      <c r="H68" s="116"/>
      <c r="I68" s="116"/>
      <c r="J68" s="116"/>
      <c r="L68" s="116"/>
      <c r="M68" s="116"/>
    </row>
    <row r="69" spans="1:13" s="118" customFormat="1" ht="16.5" customHeight="1">
      <c r="A69" s="4"/>
      <c r="B69" s="2" t="s">
        <v>16</v>
      </c>
      <c r="C69" s="119">
        <v>46112</v>
      </c>
      <c r="D69" s="116"/>
      <c r="E69" s="116"/>
      <c r="F69" s="116"/>
      <c r="G69" s="116"/>
      <c r="H69" s="116"/>
      <c r="I69" s="116"/>
      <c r="J69" s="116"/>
      <c r="L69" s="116"/>
      <c r="M69" s="116"/>
    </row>
    <row r="70" spans="1:13" s="118" customFormat="1" ht="16.5" customHeight="1">
      <c r="A70" s="132"/>
      <c r="B70" s="2" t="s">
        <v>17</v>
      </c>
      <c r="C70" s="125"/>
      <c r="D70" s="116"/>
      <c r="E70" s="116"/>
      <c r="F70" s="116"/>
      <c r="G70" s="116"/>
      <c r="H70" s="116"/>
      <c r="I70" s="116"/>
      <c r="J70" s="116"/>
      <c r="L70" s="116"/>
      <c r="M70" s="116"/>
    </row>
    <row r="71" spans="1:13" s="118" customFormat="1" ht="16.5" customHeight="1">
      <c r="A71" s="4"/>
      <c r="B71" s="2"/>
      <c r="C71" s="116"/>
      <c r="D71" s="116"/>
      <c r="E71" s="116"/>
      <c r="F71" s="116"/>
      <c r="G71" s="116"/>
      <c r="H71" s="116"/>
      <c r="I71" s="116"/>
      <c r="J71" s="116"/>
      <c r="L71" s="116"/>
      <c r="M71" s="116"/>
    </row>
    <row r="72" spans="1:13" s="118" customFormat="1" ht="16.5" customHeight="1">
      <c r="A72" s="4" t="s">
        <v>181</v>
      </c>
      <c r="B72" s="2"/>
      <c r="C72" s="117"/>
      <c r="D72" s="116"/>
      <c r="E72" s="117"/>
      <c r="F72" s="116"/>
      <c r="G72" s="116"/>
      <c r="H72" s="116"/>
      <c r="I72" s="116"/>
      <c r="J72" s="116"/>
      <c r="L72" s="116"/>
      <c r="M72" s="116"/>
    </row>
    <row r="73" spans="1:13" s="118" customFormat="1" ht="16.5" customHeight="1">
      <c r="A73" s="4"/>
      <c r="B73" s="2" t="s">
        <v>15</v>
      </c>
      <c r="C73" s="119">
        <v>44378</v>
      </c>
      <c r="D73" s="116"/>
      <c r="E73" s="116"/>
      <c r="F73" s="116"/>
      <c r="G73" s="116"/>
      <c r="H73" s="116"/>
      <c r="I73" s="116"/>
      <c r="J73" s="116"/>
      <c r="L73" s="116"/>
      <c r="M73" s="116"/>
    </row>
    <row r="74" spans="1:13" s="118" customFormat="1" ht="16.5" customHeight="1">
      <c r="A74" s="4"/>
      <c r="B74" s="2"/>
      <c r="C74" s="116"/>
      <c r="D74" s="116"/>
      <c r="E74" s="116"/>
      <c r="F74" s="116"/>
      <c r="G74" s="116"/>
      <c r="H74" s="116"/>
      <c r="I74" s="116"/>
      <c r="J74" s="116"/>
      <c r="L74" s="116"/>
      <c r="M74" s="116"/>
    </row>
    <row r="75" spans="1:13" ht="16.5" customHeight="1">
      <c r="B75" s="2" t="s">
        <v>16</v>
      </c>
      <c r="C75" s="119"/>
    </row>
    <row r="76" spans="1:13" ht="16.5" customHeight="1">
      <c r="B76" s="2" t="s">
        <v>395</v>
      </c>
      <c r="C76" s="125">
        <v>60</v>
      </c>
    </row>
    <row r="77" spans="1:13" ht="16.5" customHeight="1">
      <c r="C77" s="117"/>
    </row>
    <row r="78" spans="1:13" ht="16.5" customHeight="1">
      <c r="A78" s="4" t="s">
        <v>182</v>
      </c>
      <c r="C78" s="117"/>
    </row>
    <row r="79" spans="1:13" ht="16.5" customHeight="1">
      <c r="B79" s="2" t="s">
        <v>4</v>
      </c>
      <c r="C79" s="272" t="s">
        <v>211</v>
      </c>
      <c r="D79" s="273"/>
      <c r="E79" s="274"/>
    </row>
    <row r="81" spans="1:13" ht="16.5" customHeight="1">
      <c r="B81" s="2" t="s">
        <v>6</v>
      </c>
      <c r="C81" s="266" t="s">
        <v>212</v>
      </c>
      <c r="D81" s="266"/>
      <c r="E81" s="116"/>
    </row>
    <row r="83" spans="1:13" ht="16.5" customHeight="1">
      <c r="A83" s="4" t="s">
        <v>183</v>
      </c>
    </row>
    <row r="84" spans="1:13" ht="16.5" customHeight="1">
      <c r="B84" s="2" t="s">
        <v>20</v>
      </c>
      <c r="C84" s="275" t="s">
        <v>176</v>
      </c>
      <c r="D84" s="276"/>
      <c r="E84" s="277"/>
    </row>
    <row r="85" spans="1:13" ht="16.5" customHeight="1">
      <c r="C85" s="275" t="s">
        <v>177</v>
      </c>
      <c r="D85" s="276"/>
      <c r="E85" s="277"/>
    </row>
    <row r="87" spans="1:13" ht="16.5" customHeight="1">
      <c r="B87" s="2" t="s">
        <v>21</v>
      </c>
      <c r="C87" s="133" t="s">
        <v>128</v>
      </c>
      <c r="D87" s="116" t="s">
        <v>31</v>
      </c>
      <c r="E87" s="116"/>
    </row>
    <row r="88" spans="1:13" ht="16.5" customHeight="1">
      <c r="C88" s="224" t="s">
        <v>441</v>
      </c>
      <c r="D88" s="167" t="s">
        <v>397</v>
      </c>
    </row>
    <row r="89" spans="1:13" ht="16.5" customHeight="1">
      <c r="C89" s="133"/>
      <c r="D89" s="116" t="s">
        <v>115</v>
      </c>
    </row>
    <row r="91" spans="1:13" ht="16.5" customHeight="1">
      <c r="B91" s="2" t="s">
        <v>14</v>
      </c>
      <c r="C91" s="266"/>
      <c r="D91" s="266"/>
      <c r="E91" s="266"/>
    </row>
    <row r="93" spans="1:13" ht="16.5" customHeight="1">
      <c r="A93" s="166" t="s">
        <v>184</v>
      </c>
      <c r="B93" s="166"/>
      <c r="C93" s="177" t="s">
        <v>399</v>
      </c>
      <c r="D93" s="167"/>
      <c r="E93" s="176"/>
      <c r="F93" s="176"/>
      <c r="G93" s="167"/>
      <c r="H93" s="167"/>
      <c r="I93" s="167"/>
      <c r="J93" s="167"/>
    </row>
    <row r="94" spans="1:13" ht="16.5" customHeight="1">
      <c r="A94" s="166"/>
      <c r="B94" s="167"/>
      <c r="C94" s="175" t="s">
        <v>358</v>
      </c>
      <c r="D94" s="167"/>
      <c r="E94" s="176"/>
      <c r="F94" s="176"/>
      <c r="G94" s="167"/>
      <c r="H94" s="167"/>
      <c r="I94" s="167"/>
      <c r="J94" s="167"/>
    </row>
    <row r="95" spans="1:13" ht="16.5" customHeight="1">
      <c r="A95" s="166"/>
      <c r="B95" s="167"/>
      <c r="C95" s="177" t="s">
        <v>398</v>
      </c>
      <c r="D95" s="167"/>
      <c r="E95" s="168"/>
      <c r="F95" s="167"/>
      <c r="G95" s="167"/>
      <c r="H95" s="167"/>
      <c r="I95" s="167"/>
      <c r="J95" s="167"/>
    </row>
    <row r="96" spans="1:13" ht="16.5" customHeight="1">
      <c r="A96" s="200">
        <f>SUM(A97:A111)</f>
        <v>1</v>
      </c>
      <c r="B96" s="203"/>
      <c r="C96" s="180"/>
      <c r="D96" s="180"/>
      <c r="E96" s="178">
        <f>IF(OR(E55="車道",E55="歩道",E55="道路"),1,"")</f>
        <v>1</v>
      </c>
      <c r="F96" s="179" t="str">
        <f>CONCATENATE(K97,K98,K99,K100,K101,K102,K103,K104,K105,K106,K107,K108,K109,K110,K111)</f>
        <v>法定外公共物条例7条(1)</v>
      </c>
      <c r="G96" s="246" t="s">
        <v>118</v>
      </c>
      <c r="H96" s="247"/>
      <c r="I96" s="246" t="s">
        <v>117</v>
      </c>
      <c r="J96" s="247"/>
      <c r="K96" s="127"/>
      <c r="L96" s="128"/>
      <c r="M96" s="126"/>
    </row>
    <row r="97" spans="1:12" ht="16.5" customHeight="1">
      <c r="A97" s="201"/>
      <c r="B97" s="187" t="s">
        <v>197</v>
      </c>
      <c r="C97" s="182"/>
      <c r="D97" s="182"/>
      <c r="E97" s="182"/>
      <c r="F97" s="184"/>
      <c r="G97" s="181"/>
      <c r="H97" s="185"/>
      <c r="I97" s="181"/>
      <c r="J97" s="186"/>
      <c r="K97" s="127" t="str">
        <f>IF(B96=1,IF(A97=1,G97,""),IF(A97=1,I97,""))</f>
        <v/>
      </c>
      <c r="L97" s="128" t="str">
        <f>IF(K97="","","免除")</f>
        <v/>
      </c>
    </row>
    <row r="98" spans="1:12" ht="16.5" customHeight="1">
      <c r="A98" s="201">
        <v>1</v>
      </c>
      <c r="B98" s="181" t="s">
        <v>400</v>
      </c>
      <c r="C98" s="182"/>
      <c r="D98" s="182"/>
      <c r="E98" s="183"/>
      <c r="F98" s="184"/>
      <c r="G98" s="181" t="s">
        <v>116</v>
      </c>
      <c r="H98" s="185"/>
      <c r="I98" s="181" t="s">
        <v>360</v>
      </c>
      <c r="J98" s="185"/>
      <c r="K98" s="127" t="str">
        <f>IF(B96=1,IF(AND(A98=1,A97=""),G98,""),IF(AND(A98=1,A97=""),I98,""))</f>
        <v>法定外公共物条例7条(1)</v>
      </c>
      <c r="L98" s="128" t="str">
        <f t="shared" ref="L98:L106" si="0">IF(K98="","","免除")</f>
        <v>免除</v>
      </c>
    </row>
    <row r="99" spans="1:12" ht="16.5" customHeight="1">
      <c r="A99" s="201"/>
      <c r="B99" s="181" t="s">
        <v>185</v>
      </c>
      <c r="C99" s="182"/>
      <c r="D99" s="182"/>
      <c r="E99" s="182"/>
      <c r="F99" s="184"/>
      <c r="G99" s="181" t="s">
        <v>131</v>
      </c>
      <c r="H99" s="185"/>
      <c r="I99" s="181" t="s">
        <v>359</v>
      </c>
      <c r="J99" s="185"/>
      <c r="K99" s="127" t="str">
        <f>IF(B96=1,IF(AND(A99=1,SUM(A97:A98)=0),G99,""),IF(AND(A99=1,SUM(A97:A98)=0),I99,""))</f>
        <v/>
      </c>
      <c r="L99" s="128" t="str">
        <f t="shared" si="0"/>
        <v/>
      </c>
    </row>
    <row r="100" spans="1:12" ht="16.5" customHeight="1">
      <c r="A100" s="201"/>
      <c r="B100" s="181" t="s">
        <v>186</v>
      </c>
      <c r="C100" s="182"/>
      <c r="D100" s="182"/>
      <c r="E100" s="183"/>
      <c r="F100" s="184"/>
      <c r="G100" s="181" t="s">
        <v>132</v>
      </c>
      <c r="H100" s="185"/>
      <c r="I100" s="181" t="s">
        <v>361</v>
      </c>
      <c r="J100" s="185"/>
      <c r="K100" s="127" t="str">
        <f>IF(B96=1,IF(AND(A100=1,SUM(A97:A99)=0),G100,""),IF(AND(A100=1,SUM(A97:A99)=0),I100,""))</f>
        <v/>
      </c>
      <c r="L100" s="128" t="str">
        <f t="shared" si="0"/>
        <v/>
      </c>
    </row>
    <row r="101" spans="1:12" ht="16.5" customHeight="1">
      <c r="A101" s="201"/>
      <c r="B101" s="181" t="s">
        <v>187</v>
      </c>
      <c r="C101" s="182"/>
      <c r="D101" s="182"/>
      <c r="E101" s="183"/>
      <c r="F101" s="184"/>
      <c r="G101" s="181" t="s">
        <v>133</v>
      </c>
      <c r="H101" s="185"/>
      <c r="I101" s="181" t="s">
        <v>372</v>
      </c>
      <c r="J101" s="185"/>
      <c r="K101" s="127" t="str">
        <f>IF(B96=1,IF(AND(A101=1,SUM(A97:A100)=0),G101,""),IF(AND(A101=1,SUM(A97:A100)=0),I101,""))</f>
        <v/>
      </c>
      <c r="L101" s="128" t="str">
        <f t="shared" si="0"/>
        <v/>
      </c>
    </row>
    <row r="102" spans="1:12" ht="16.5" customHeight="1">
      <c r="A102" s="201"/>
      <c r="B102" s="181" t="s">
        <v>188</v>
      </c>
      <c r="C102" s="182"/>
      <c r="D102" s="182"/>
      <c r="E102" s="182"/>
      <c r="F102" s="184"/>
      <c r="G102" s="181" t="s">
        <v>134</v>
      </c>
      <c r="H102" s="185"/>
      <c r="I102" s="181" t="s">
        <v>362</v>
      </c>
      <c r="J102" s="185"/>
      <c r="K102" s="127" t="str">
        <f>IF(B96=1,IF(AND(A102=1,SUM(A97:A101)=0),G102,""),IF(AND(A102=1,SUM(A97:A101)=0),I102,""))</f>
        <v/>
      </c>
      <c r="L102" s="128" t="str">
        <f t="shared" si="0"/>
        <v/>
      </c>
    </row>
    <row r="103" spans="1:12" ht="16.5" customHeight="1">
      <c r="A103" s="201"/>
      <c r="B103" s="181" t="s">
        <v>189</v>
      </c>
      <c r="C103" s="182"/>
      <c r="D103" s="182"/>
      <c r="E103" s="182"/>
      <c r="F103" s="184"/>
      <c r="G103" s="181" t="s">
        <v>135</v>
      </c>
      <c r="H103" s="185"/>
      <c r="I103" s="181" t="s">
        <v>363</v>
      </c>
      <c r="J103" s="186"/>
      <c r="K103" s="127" t="str">
        <f>IF(B96=1,IF(AND(A103=1,SUM(A97:A102)=0),G103,""),IF(AND(A103=1,SUM(A97:A102)=0),I103,""))</f>
        <v/>
      </c>
      <c r="L103" s="128" t="str">
        <f t="shared" si="0"/>
        <v/>
      </c>
    </row>
    <row r="104" spans="1:12" ht="16.5" customHeight="1">
      <c r="A104" s="201"/>
      <c r="B104" s="181" t="s">
        <v>190</v>
      </c>
      <c r="C104" s="182"/>
      <c r="D104" s="182"/>
      <c r="E104" s="182"/>
      <c r="F104" s="184"/>
      <c r="G104" s="181" t="s">
        <v>136</v>
      </c>
      <c r="H104" s="185"/>
      <c r="I104" s="181" t="s">
        <v>364</v>
      </c>
      <c r="J104" s="186"/>
      <c r="K104" s="127" t="str">
        <f>IF(B96=1,IF(AND(A104=1,SUM(A97:A103)=0),G104,""),IF(AND(A104=1,SUM(A97:A103)=0),I104,""))</f>
        <v/>
      </c>
      <c r="L104" s="128" t="str">
        <f t="shared" si="0"/>
        <v/>
      </c>
    </row>
    <row r="105" spans="1:12" ht="16.5" customHeight="1">
      <c r="A105" s="201"/>
      <c r="B105" s="181" t="s">
        <v>191</v>
      </c>
      <c r="C105" s="182"/>
      <c r="D105" s="182"/>
      <c r="E105" s="182"/>
      <c r="F105" s="184"/>
      <c r="G105" s="181" t="s">
        <v>137</v>
      </c>
      <c r="H105" s="185"/>
      <c r="I105" s="181" t="s">
        <v>365</v>
      </c>
      <c r="J105" s="186"/>
      <c r="K105" s="127" t="str">
        <f>IF(B96=1,IF(AND(A105=1,SUM(A97:A104)=0),G105,""),IF(AND(A105=1,SUM(A97:A104)=0),I105,""))</f>
        <v/>
      </c>
      <c r="L105" s="128" t="str">
        <f t="shared" si="0"/>
        <v/>
      </c>
    </row>
    <row r="106" spans="1:12" ht="16.5" customHeight="1">
      <c r="A106" s="201"/>
      <c r="B106" s="181" t="s">
        <v>192</v>
      </c>
      <c r="C106" s="182"/>
      <c r="D106" s="182"/>
      <c r="E106" s="182"/>
      <c r="F106" s="184"/>
      <c r="G106" s="181" t="s">
        <v>138</v>
      </c>
      <c r="H106" s="185"/>
      <c r="I106" s="181" t="s">
        <v>366</v>
      </c>
      <c r="J106" s="186"/>
      <c r="K106" s="127" t="str">
        <f>IF(B96=1,IF(AND(A106=1,SUM(A97:A105)=0),G106,""),IF(AND(A106=1,SUM(A97:A105)=0),I106,""))</f>
        <v/>
      </c>
      <c r="L106" s="128" t="str">
        <f t="shared" si="0"/>
        <v/>
      </c>
    </row>
    <row r="107" spans="1:12" ht="16.5" customHeight="1">
      <c r="A107" s="201"/>
      <c r="B107" s="181" t="s">
        <v>193</v>
      </c>
      <c r="C107" s="182"/>
      <c r="D107" s="182"/>
      <c r="E107" s="182"/>
      <c r="F107" s="184"/>
      <c r="G107" s="181" t="s">
        <v>139</v>
      </c>
      <c r="H107" s="185"/>
      <c r="I107" s="181" t="s">
        <v>367</v>
      </c>
      <c r="J107" s="186"/>
      <c r="K107" s="127" t="str">
        <f>IF(B96=1,IF(AND(A107=1,SUM(A97:A106)=0),G107,""),IF(AND(A107=1,SUM(A97:A106)=0),I107,""))</f>
        <v/>
      </c>
      <c r="L107" s="128" t="str">
        <f>IF(K107="","","1/3減額")</f>
        <v/>
      </c>
    </row>
    <row r="108" spans="1:12" ht="16.5" customHeight="1">
      <c r="A108" s="201"/>
      <c r="B108" s="187" t="s">
        <v>198</v>
      </c>
      <c r="C108" s="182"/>
      <c r="D108" s="182"/>
      <c r="E108" s="182"/>
      <c r="F108" s="184"/>
      <c r="G108" s="181" t="s">
        <v>140</v>
      </c>
      <c r="H108" s="185"/>
      <c r="I108" s="181" t="s">
        <v>368</v>
      </c>
      <c r="J108" s="186"/>
      <c r="K108" s="127" t="str">
        <f>IF(B96=1,IF(AND(A108=1,SUM(A97:A107)=0),G108,""),IF(AND(A108=1,SUM(A97:A107)=0),I108,""))</f>
        <v/>
      </c>
      <c r="L108" s="128" t="str">
        <f>IF(K108="","","1/5減額")</f>
        <v/>
      </c>
    </row>
    <row r="109" spans="1:12" ht="16.5" customHeight="1">
      <c r="A109" s="201"/>
      <c r="B109" s="187" t="s">
        <v>194</v>
      </c>
      <c r="C109" s="182"/>
      <c r="D109" s="182"/>
      <c r="E109" s="182"/>
      <c r="F109" s="184"/>
      <c r="G109" s="181" t="s">
        <v>141</v>
      </c>
      <c r="H109" s="185"/>
      <c r="I109" s="181" t="s">
        <v>369</v>
      </c>
      <c r="J109" s="186"/>
      <c r="K109" s="127" t="str">
        <f>IF(B96=1,IF(AND(A109=1,SUM(A97:A108)=0),G109,""),IF(AND(A109=1,SUM(A97:A108)=0),I109,""))</f>
        <v/>
      </c>
      <c r="L109" s="128" t="str">
        <f>IF(K109="","","8/9減額")</f>
        <v/>
      </c>
    </row>
    <row r="110" spans="1:12" ht="16.5" customHeight="1">
      <c r="A110" s="201"/>
      <c r="B110" s="187" t="s">
        <v>195</v>
      </c>
      <c r="C110" s="182"/>
      <c r="D110" s="182"/>
      <c r="E110" s="182"/>
      <c r="F110" s="184"/>
      <c r="G110" s="181" t="s">
        <v>142</v>
      </c>
      <c r="H110" s="185"/>
      <c r="I110" s="181" t="s">
        <v>370</v>
      </c>
      <c r="J110" s="186"/>
      <c r="K110" s="127" t="str">
        <f>IF(B96=1,IF(AND(A110=1,SUM(A97:A109)=0),G110,""),IF(AND(A110=1,SUM(A97:A109)=0),I110,""))</f>
        <v/>
      </c>
      <c r="L110" s="128" t="str">
        <f>IF(K110="","","1/2減額")</f>
        <v/>
      </c>
    </row>
    <row r="111" spans="1:12" ht="16.5" customHeight="1">
      <c r="A111" s="201"/>
      <c r="B111" s="187" t="s">
        <v>196</v>
      </c>
      <c r="C111" s="182"/>
      <c r="D111" s="182"/>
      <c r="E111" s="182"/>
      <c r="F111" s="184"/>
      <c r="G111" s="181" t="s">
        <v>143</v>
      </c>
      <c r="H111" s="185"/>
      <c r="I111" s="181" t="s">
        <v>371</v>
      </c>
      <c r="J111" s="186"/>
      <c r="K111" s="127" t="str">
        <f>IF(B96=1,IF(AND(A111=1,SUM(A97:A110)=0),G111,""),IF(AND(A111=1,SUM(A97:A110)=0),I111,""))</f>
        <v/>
      </c>
      <c r="L111" s="128"/>
    </row>
    <row r="112" spans="1:12" ht="16.5" customHeight="1">
      <c r="D112" s="131"/>
      <c r="E112" s="116"/>
      <c r="J112" s="53"/>
    </row>
    <row r="113" spans="1:45" ht="16.5" customHeight="1">
      <c r="A113" s="4" t="s">
        <v>318</v>
      </c>
      <c r="C113" s="123">
        <v>1</v>
      </c>
      <c r="D113" s="131"/>
      <c r="E113" s="116"/>
    </row>
    <row r="114" spans="1:45" ht="16.5" customHeight="1">
      <c r="B114" s="177" t="s">
        <v>440</v>
      </c>
      <c r="D114" s="131"/>
      <c r="E114" s="116"/>
    </row>
    <row r="115" spans="1:45" ht="16.5" customHeight="1">
      <c r="A115" s="153">
        <v>1</v>
      </c>
      <c r="B115" s="154" t="s">
        <v>396</v>
      </c>
      <c r="C115" s="129"/>
      <c r="D115" s="152"/>
      <c r="E115" s="130"/>
    </row>
    <row r="116" spans="1:45" ht="16.5" customHeight="1">
      <c r="A116" s="153">
        <v>2</v>
      </c>
      <c r="B116" s="154" t="s">
        <v>314</v>
      </c>
      <c r="C116" s="129"/>
      <c r="D116" s="152"/>
      <c r="E116" s="130"/>
    </row>
    <row r="117" spans="1:45" ht="16.5" customHeight="1">
      <c r="A117" s="153">
        <v>3</v>
      </c>
      <c r="B117" s="154" t="s">
        <v>313</v>
      </c>
      <c r="C117" s="129"/>
      <c r="D117" s="152"/>
      <c r="E117" s="130"/>
    </row>
    <row r="118" spans="1:45" ht="16.5" customHeight="1">
      <c r="A118" s="153">
        <v>4</v>
      </c>
      <c r="B118" s="154" t="s">
        <v>315</v>
      </c>
      <c r="C118" s="129"/>
      <c r="D118" s="152"/>
      <c r="E118" s="130"/>
    </row>
    <row r="119" spans="1:45" ht="16.5" customHeight="1">
      <c r="A119" s="153">
        <v>5</v>
      </c>
      <c r="B119" s="154" t="s">
        <v>316</v>
      </c>
      <c r="C119" s="129"/>
      <c r="D119" s="152"/>
      <c r="E119" s="130"/>
    </row>
    <row r="121" spans="1:45" ht="16.5" customHeight="1">
      <c r="A121" s="4" t="s">
        <v>125</v>
      </c>
    </row>
    <row r="123" spans="1:45" ht="16.5" customHeight="1">
      <c r="A123" s="205">
        <v>1</v>
      </c>
      <c r="B123" s="205" t="s">
        <v>214</v>
      </c>
      <c r="C123" s="205" t="s">
        <v>252</v>
      </c>
      <c r="D123" s="205" t="s">
        <v>216</v>
      </c>
      <c r="E123" s="205" t="s">
        <v>271</v>
      </c>
      <c r="F123" s="205" t="s">
        <v>272</v>
      </c>
      <c r="G123" s="205" t="s">
        <v>273</v>
      </c>
      <c r="H123" s="205" t="s">
        <v>274</v>
      </c>
      <c r="I123" s="205" t="s">
        <v>276</v>
      </c>
      <c r="J123" s="205" t="s">
        <v>275</v>
      </c>
      <c r="K123" s="205" t="s">
        <v>217</v>
      </c>
      <c r="L123" s="205" t="s">
        <v>278</v>
      </c>
      <c r="M123" s="205" t="s">
        <v>277</v>
      </c>
      <c r="N123" s="205" t="s">
        <v>253</v>
      </c>
      <c r="O123" s="205" t="s">
        <v>254</v>
      </c>
      <c r="P123" s="205" t="s">
        <v>218</v>
      </c>
      <c r="Q123" s="205" t="s">
        <v>255</v>
      </c>
      <c r="R123" s="205" t="s">
        <v>256</v>
      </c>
      <c r="S123" s="205" t="s">
        <v>280</v>
      </c>
      <c r="T123" s="205" t="s">
        <v>279</v>
      </c>
      <c r="U123" s="205" t="s">
        <v>257</v>
      </c>
      <c r="V123" s="205" t="s">
        <v>219</v>
      </c>
      <c r="W123" s="205" t="s">
        <v>282</v>
      </c>
      <c r="X123" s="205" t="s">
        <v>281</v>
      </c>
      <c r="Y123" s="205" t="s">
        <v>220</v>
      </c>
      <c r="Z123" s="205" t="s">
        <v>262</v>
      </c>
      <c r="AA123" s="205" t="s">
        <v>263</v>
      </c>
      <c r="AB123" s="205" t="s">
        <v>258</v>
      </c>
      <c r="AC123" s="205" t="s">
        <v>259</v>
      </c>
      <c r="AD123" s="205" t="s">
        <v>260</v>
      </c>
      <c r="AE123" s="205" t="s">
        <v>264</v>
      </c>
      <c r="AF123" s="205" t="s">
        <v>265</v>
      </c>
      <c r="AG123" s="205" t="s">
        <v>261</v>
      </c>
      <c r="AH123" s="205" t="s">
        <v>266</v>
      </c>
      <c r="AI123" s="205" t="s">
        <v>267</v>
      </c>
      <c r="AJ123" s="205" t="s">
        <v>268</v>
      </c>
      <c r="AK123" s="205" t="s">
        <v>221</v>
      </c>
      <c r="AL123" s="205" t="s">
        <v>222</v>
      </c>
      <c r="AM123" s="205" t="s">
        <v>223</v>
      </c>
      <c r="AN123" s="205" t="s">
        <v>224</v>
      </c>
      <c r="AO123" s="205" t="s">
        <v>269</v>
      </c>
      <c r="AP123" s="205" t="s">
        <v>270</v>
      </c>
      <c r="AQ123" s="205" t="s">
        <v>225</v>
      </c>
      <c r="AR123" s="151" t="s">
        <v>317</v>
      </c>
      <c r="AS123" s="151"/>
    </row>
    <row r="124" spans="1:45" ht="16.5" customHeight="1">
      <c r="A124" s="205">
        <v>2</v>
      </c>
      <c r="B124" s="205" t="s">
        <v>226</v>
      </c>
      <c r="C124" s="205" t="s">
        <v>215</v>
      </c>
      <c r="D124" s="205" t="s">
        <v>227</v>
      </c>
      <c r="E124" s="205" t="s">
        <v>228</v>
      </c>
      <c r="F124" s="205" t="s">
        <v>229</v>
      </c>
      <c r="G124" s="205" t="s">
        <v>284</v>
      </c>
      <c r="H124" s="205" t="s">
        <v>285</v>
      </c>
      <c r="I124" s="205" t="s">
        <v>289</v>
      </c>
      <c r="J124" s="205" t="s">
        <v>290</v>
      </c>
      <c r="K124" s="205" t="s">
        <v>286</v>
      </c>
      <c r="L124" s="205" t="s">
        <v>287</v>
      </c>
      <c r="M124" s="205" t="s">
        <v>291</v>
      </c>
      <c r="N124" s="205" t="s">
        <v>292</v>
      </c>
      <c r="O124" s="205" t="s">
        <v>288</v>
      </c>
      <c r="P124" s="205" t="s">
        <v>293</v>
      </c>
      <c r="Q124" s="205" t="s">
        <v>317</v>
      </c>
      <c r="R124" s="205" t="s">
        <v>221</v>
      </c>
      <c r="S124" s="205" t="s">
        <v>294</v>
      </c>
      <c r="T124" s="205" t="s">
        <v>295</v>
      </c>
      <c r="U124" s="205" t="s">
        <v>230</v>
      </c>
      <c r="V124" s="205" t="s">
        <v>231</v>
      </c>
      <c r="W124" s="205" t="s">
        <v>317</v>
      </c>
      <c r="X124" s="205" t="s">
        <v>317</v>
      </c>
      <c r="Y124" s="205" t="s">
        <v>317</v>
      </c>
      <c r="Z124" s="205" t="s">
        <v>317</v>
      </c>
      <c r="AA124" s="205" t="s">
        <v>317</v>
      </c>
      <c r="AB124" s="205" t="s">
        <v>317</v>
      </c>
      <c r="AC124" s="205" t="s">
        <v>317</v>
      </c>
      <c r="AD124" s="205" t="s">
        <v>317</v>
      </c>
      <c r="AE124" s="205" t="s">
        <v>317</v>
      </c>
      <c r="AF124" s="205" t="s">
        <v>317</v>
      </c>
      <c r="AG124" s="205" t="s">
        <v>317</v>
      </c>
      <c r="AH124" s="205" t="s">
        <v>317</v>
      </c>
      <c r="AI124" s="205" t="s">
        <v>317</v>
      </c>
      <c r="AJ124" s="205" t="s">
        <v>317</v>
      </c>
      <c r="AK124" s="205" t="s">
        <v>317</v>
      </c>
      <c r="AL124" s="205" t="s">
        <v>317</v>
      </c>
      <c r="AM124" s="205" t="s">
        <v>317</v>
      </c>
      <c r="AN124" s="205" t="s">
        <v>317</v>
      </c>
      <c r="AO124" s="205" t="s">
        <v>317</v>
      </c>
      <c r="AP124" s="205" t="s">
        <v>317</v>
      </c>
      <c r="AQ124" s="205" t="s">
        <v>317</v>
      </c>
      <c r="AR124" s="151" t="s">
        <v>317</v>
      </c>
      <c r="AS124" s="151"/>
    </row>
    <row r="125" spans="1:45" ht="16.5" customHeight="1">
      <c r="A125" s="205">
        <v>3</v>
      </c>
      <c r="B125" s="205" t="s">
        <v>226</v>
      </c>
      <c r="C125" s="205" t="s">
        <v>215</v>
      </c>
      <c r="D125" s="205" t="s">
        <v>317</v>
      </c>
      <c r="E125" s="205" t="s">
        <v>227</v>
      </c>
      <c r="F125" s="205" t="s">
        <v>228</v>
      </c>
      <c r="G125" s="205" t="s">
        <v>317</v>
      </c>
      <c r="H125" s="205" t="s">
        <v>229</v>
      </c>
      <c r="I125" s="205" t="s">
        <v>296</v>
      </c>
      <c r="J125" s="205" t="s">
        <v>299</v>
      </c>
      <c r="K125" s="205" t="s">
        <v>300</v>
      </c>
      <c r="L125" s="205" t="s">
        <v>297</v>
      </c>
      <c r="M125" s="205" t="s">
        <v>298</v>
      </c>
      <c r="N125" s="205" t="s">
        <v>293</v>
      </c>
      <c r="O125" s="205" t="s">
        <v>317</v>
      </c>
      <c r="P125" s="205" t="s">
        <v>221</v>
      </c>
      <c r="Q125" s="205" t="s">
        <v>294</v>
      </c>
      <c r="R125" s="205" t="s">
        <v>295</v>
      </c>
      <c r="S125" s="205" t="s">
        <v>230</v>
      </c>
      <c r="T125" s="205" t="s">
        <v>231</v>
      </c>
      <c r="U125" s="205" t="s">
        <v>317</v>
      </c>
      <c r="V125" s="205" t="s">
        <v>317</v>
      </c>
      <c r="W125" s="205" t="s">
        <v>317</v>
      </c>
      <c r="X125" s="205" t="s">
        <v>317</v>
      </c>
      <c r="Y125" s="205" t="s">
        <v>317</v>
      </c>
      <c r="Z125" s="205" t="s">
        <v>317</v>
      </c>
      <c r="AA125" s="205" t="s">
        <v>317</v>
      </c>
      <c r="AB125" s="205" t="s">
        <v>317</v>
      </c>
      <c r="AC125" s="205" t="s">
        <v>317</v>
      </c>
      <c r="AD125" s="205" t="s">
        <v>317</v>
      </c>
      <c r="AE125" s="205" t="s">
        <v>317</v>
      </c>
      <c r="AF125" s="205" t="s">
        <v>317</v>
      </c>
      <c r="AG125" s="205" t="s">
        <v>317</v>
      </c>
      <c r="AH125" s="205" t="s">
        <v>317</v>
      </c>
      <c r="AI125" s="205" t="s">
        <v>317</v>
      </c>
      <c r="AJ125" s="205" t="s">
        <v>317</v>
      </c>
      <c r="AK125" s="205" t="s">
        <v>317</v>
      </c>
      <c r="AL125" s="205" t="s">
        <v>317</v>
      </c>
      <c r="AM125" s="205" t="s">
        <v>317</v>
      </c>
      <c r="AN125" s="205" t="s">
        <v>317</v>
      </c>
      <c r="AO125" s="205" t="s">
        <v>317</v>
      </c>
      <c r="AP125" s="205" t="s">
        <v>317</v>
      </c>
      <c r="AQ125" s="205" t="s">
        <v>317</v>
      </c>
      <c r="AR125" s="151" t="s">
        <v>317</v>
      </c>
      <c r="AS125" s="151"/>
    </row>
    <row r="126" spans="1:45" ht="16.5" customHeight="1">
      <c r="A126" s="205">
        <v>4</v>
      </c>
      <c r="B126" s="205" t="s">
        <v>226</v>
      </c>
      <c r="C126" s="205" t="s">
        <v>215</v>
      </c>
      <c r="D126" s="205" t="s">
        <v>317</v>
      </c>
      <c r="E126" s="205" t="s">
        <v>227</v>
      </c>
      <c r="F126" s="205" t="s">
        <v>228</v>
      </c>
      <c r="G126" s="205" t="s">
        <v>317</v>
      </c>
      <c r="H126" s="205" t="s">
        <v>232</v>
      </c>
      <c r="I126" s="205" t="s">
        <v>233</v>
      </c>
      <c r="J126" s="205" t="s">
        <v>234</v>
      </c>
      <c r="K126" s="205" t="s">
        <v>235</v>
      </c>
      <c r="L126" s="205" t="s">
        <v>236</v>
      </c>
      <c r="M126" s="205" t="s">
        <v>237</v>
      </c>
      <c r="N126" s="205" t="s">
        <v>238</v>
      </c>
      <c r="O126" s="205" t="s">
        <v>239</v>
      </c>
      <c r="P126" s="205" t="s">
        <v>240</v>
      </c>
      <c r="Q126" s="205" t="s">
        <v>241</v>
      </c>
      <c r="R126" s="205" t="s">
        <v>242</v>
      </c>
      <c r="S126" s="205" t="s">
        <v>317</v>
      </c>
      <c r="T126" s="205" t="s">
        <v>221</v>
      </c>
      <c r="U126" s="205" t="s">
        <v>243</v>
      </c>
      <c r="V126" s="205" t="s">
        <v>244</v>
      </c>
      <c r="W126" s="205" t="s">
        <v>245</v>
      </c>
      <c r="X126" s="205" t="s">
        <v>317</v>
      </c>
      <c r="Y126" s="205" t="s">
        <v>317</v>
      </c>
      <c r="Z126" s="205" t="s">
        <v>317</v>
      </c>
      <c r="AA126" s="205" t="s">
        <v>317</v>
      </c>
      <c r="AB126" s="205" t="s">
        <v>317</v>
      </c>
      <c r="AC126" s="205" t="s">
        <v>317</v>
      </c>
      <c r="AD126" s="205" t="s">
        <v>317</v>
      </c>
      <c r="AE126" s="205" t="s">
        <v>317</v>
      </c>
      <c r="AF126" s="205" t="s">
        <v>317</v>
      </c>
      <c r="AG126" s="205" t="s">
        <v>317</v>
      </c>
      <c r="AH126" s="205" t="s">
        <v>317</v>
      </c>
      <c r="AI126" s="205" t="s">
        <v>317</v>
      </c>
      <c r="AJ126" s="205" t="s">
        <v>317</v>
      </c>
      <c r="AK126" s="205" t="s">
        <v>317</v>
      </c>
      <c r="AL126" s="205" t="s">
        <v>317</v>
      </c>
      <c r="AM126" s="205" t="s">
        <v>317</v>
      </c>
      <c r="AN126" s="205" t="s">
        <v>317</v>
      </c>
      <c r="AO126" s="205" t="s">
        <v>317</v>
      </c>
      <c r="AP126" s="205" t="s">
        <v>317</v>
      </c>
      <c r="AQ126" s="205" t="s">
        <v>317</v>
      </c>
      <c r="AR126" s="151" t="s">
        <v>317</v>
      </c>
      <c r="AS126" s="151"/>
    </row>
    <row r="127" spans="1:45" ht="16.5" customHeight="1">
      <c r="A127" s="205">
        <v>5</v>
      </c>
      <c r="B127" s="205" t="s">
        <v>226</v>
      </c>
      <c r="C127" s="205" t="s">
        <v>215</v>
      </c>
      <c r="D127" s="205" t="s">
        <v>317</v>
      </c>
      <c r="E127" s="205" t="s">
        <v>227</v>
      </c>
      <c r="F127" s="205" t="s">
        <v>228</v>
      </c>
      <c r="G127" s="205" t="s">
        <v>317</v>
      </c>
      <c r="H127" s="205" t="s">
        <v>232</v>
      </c>
      <c r="I127" s="205" t="s">
        <v>246</v>
      </c>
      <c r="J127" s="205" t="s">
        <v>301</v>
      </c>
      <c r="K127" s="205" t="s">
        <v>305</v>
      </c>
      <c r="L127" s="205" t="s">
        <v>306</v>
      </c>
      <c r="M127" s="205" t="s">
        <v>307</v>
      </c>
      <c r="N127" s="205" t="s">
        <v>308</v>
      </c>
      <c r="O127" s="205" t="s">
        <v>309</v>
      </c>
      <c r="P127" s="205" t="s">
        <v>310</v>
      </c>
      <c r="Q127" s="205" t="s">
        <v>311</v>
      </c>
      <c r="R127" s="205" t="s">
        <v>312</v>
      </c>
      <c r="S127" s="205" t="s">
        <v>302</v>
      </c>
      <c r="T127" s="205" t="s">
        <v>303</v>
      </c>
      <c r="U127" s="205" t="s">
        <v>304</v>
      </c>
      <c r="V127" s="205" t="s">
        <v>317</v>
      </c>
      <c r="W127" s="205" t="s">
        <v>221</v>
      </c>
      <c r="X127" s="205" t="s">
        <v>247</v>
      </c>
      <c r="Y127" s="205" t="s">
        <v>248</v>
      </c>
      <c r="Z127" s="205" t="s">
        <v>249</v>
      </c>
      <c r="AA127" s="205" t="s">
        <v>250</v>
      </c>
      <c r="AB127" s="205" t="s">
        <v>317</v>
      </c>
      <c r="AC127" s="205" t="s">
        <v>317</v>
      </c>
      <c r="AD127" s="205" t="s">
        <v>317</v>
      </c>
      <c r="AE127" s="205" t="s">
        <v>317</v>
      </c>
      <c r="AF127" s="205" t="s">
        <v>317</v>
      </c>
      <c r="AG127" s="205" t="s">
        <v>317</v>
      </c>
      <c r="AH127" s="205" t="s">
        <v>317</v>
      </c>
      <c r="AI127" s="205" t="s">
        <v>317</v>
      </c>
      <c r="AJ127" s="205" t="s">
        <v>317</v>
      </c>
      <c r="AK127" s="205" t="s">
        <v>317</v>
      </c>
      <c r="AL127" s="205" t="s">
        <v>317</v>
      </c>
      <c r="AM127" s="205" t="s">
        <v>317</v>
      </c>
      <c r="AN127" s="205" t="s">
        <v>317</v>
      </c>
      <c r="AO127" s="205" t="s">
        <v>317</v>
      </c>
      <c r="AP127" s="205" t="s">
        <v>317</v>
      </c>
      <c r="AQ127" s="205" t="s">
        <v>317</v>
      </c>
      <c r="AR127" s="151" t="s">
        <v>317</v>
      </c>
      <c r="AS127" s="151"/>
    </row>
  </sheetData>
  <mergeCells count="21">
    <mergeCell ref="C64:D64"/>
    <mergeCell ref="I96:J96"/>
    <mergeCell ref="C79:E79"/>
    <mergeCell ref="C81:D81"/>
    <mergeCell ref="C84:E84"/>
    <mergeCell ref="C85:E85"/>
    <mergeCell ref="C91:E91"/>
    <mergeCell ref="G96:H96"/>
    <mergeCell ref="C62:D62"/>
    <mergeCell ref="I46:J46"/>
    <mergeCell ref="C16:E16"/>
    <mergeCell ref="C18:E18"/>
    <mergeCell ref="C20:E20"/>
    <mergeCell ref="C22:E22"/>
    <mergeCell ref="C24:D24"/>
    <mergeCell ref="C39:E39"/>
    <mergeCell ref="C46:C47"/>
    <mergeCell ref="D46:D47"/>
    <mergeCell ref="E46:E47"/>
    <mergeCell ref="F46:F47"/>
    <mergeCell ref="G46:H46"/>
  </mergeCells>
  <phoneticPr fontId="1"/>
  <dataValidations disablePrompts="1" count="12">
    <dataValidation type="list" allowBlank="1" showInputMessage="1" sqref="C91:E91">
      <formula1>" ,必要書類以外の添付はなし"</formula1>
    </dataValidation>
    <dataValidation type="list" allowBlank="1" showInputMessage="1" showErrorMessage="1" sqref="C89">
      <formula1>"開削,推進,シールド"</formula1>
    </dataValidation>
    <dataValidation type="list" allowBlank="1" showInputMessage="1" showErrorMessage="1" sqref="C87">
      <formula1>"直営工事,請負工事"</formula1>
    </dataValidation>
    <dataValidation type="list" allowBlank="1" showInputMessage="1" showErrorMessage="1" sqref="F59 F54:F55 F48 F50:F51">
      <formula1>"掘削,占用"</formula1>
    </dataValidation>
    <dataValidation type="list" allowBlank="1" showInputMessage="1" showErrorMessage="1" sqref="E54:E56 E58:E59">
      <formula1>"道路,歩道,里道,水路,その他"</formula1>
    </dataValidation>
    <dataValidation type="list" allowBlank="1" showInputMessage="1" showErrorMessage="1" sqref="C28">
      <formula1>"新規,更新,変更"</formula1>
    </dataValidation>
    <dataValidation type="list" allowBlank="1" showInputMessage="1" showErrorMessage="1" sqref="C113">
      <formula1>"1,2,3,4,5"</formula1>
    </dataValidation>
    <dataValidation type="list" allowBlank="1" showInputMessage="1" showErrorMessage="1" sqref="E48:E53 E57">
      <formula1>"車道,歩道,里道,水路,その他"</formula1>
    </dataValidation>
    <dataValidation type="list" allowBlank="1" showInputMessage="1" showErrorMessage="1" sqref="F52:F53 F56:F58 F49">
      <formula1>"工事,占用"</formula1>
    </dataValidation>
    <dataValidation type="list" showInputMessage="1" showErrorMessage="1" sqref="C11">
      <formula1>" ,確認済"</formula1>
    </dataValidation>
    <dataValidation type="list" allowBlank="1" showInputMessage="1" showErrorMessage="1" sqref="C88">
      <formula1>"昼間工事,夜間工事,終日工事"</formula1>
    </dataValidation>
    <dataValidation type="custom" errorStyle="warning" imeMode="off" allowBlank="1" showInputMessage="1" showErrorMessage="1" errorTitle="減免事項について" error="2つ以上は選択できません" sqref="A97:A111">
      <formula1>$A$89&lt;2</formula1>
    </dataValidation>
  </dataValidations>
  <pageMargins left="0.39370078740157483" right="0.39370078740157483" top="0.39370078740157483" bottom="0.39370078740157483" header="0.31496062992125984" footer="0.31496062992125984"/>
  <pageSetup paperSize="9"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9"/>
  <sheetViews>
    <sheetView tabSelected="1" zoomScaleNormal="100" workbookViewId="0">
      <selection activeCell="S15" sqref="S15"/>
    </sheetView>
  </sheetViews>
  <sheetFormatPr defaultColWidth="3.5" defaultRowHeight="15" customHeight="1"/>
  <cols>
    <col min="1" max="3" width="3.5" style="8" customWidth="1"/>
    <col min="4" max="5" width="6.875" style="8" customWidth="1"/>
    <col min="6" max="6" width="10.5" style="8" customWidth="1"/>
    <col min="7" max="7" width="7.125" style="8" customWidth="1"/>
    <col min="8" max="8" width="10.625" style="8" customWidth="1"/>
    <col min="9" max="14" width="1.75" style="8" customWidth="1"/>
    <col min="15" max="16" width="10.625" style="8" customWidth="1"/>
    <col min="17" max="17" width="2.625" style="8" customWidth="1"/>
    <col min="18" max="16384" width="3.5" style="8"/>
  </cols>
  <sheetData>
    <row r="1" spans="1:17" s="1" customFormat="1" ht="18" customHeight="1">
      <c r="A1" s="229" t="s">
        <v>123</v>
      </c>
      <c r="B1" s="69"/>
      <c r="E1" s="3"/>
      <c r="N1" s="67"/>
    </row>
    <row r="2" spans="1:17" ht="18" customHeight="1">
      <c r="A2" s="1" t="s">
        <v>148</v>
      </c>
      <c r="B2" s="69"/>
      <c r="C2" s="68"/>
    </row>
    <row r="3" spans="1:17" ht="18" customHeight="1">
      <c r="A3" s="69" t="s">
        <v>149</v>
      </c>
      <c r="B3" s="69"/>
      <c r="C3" s="68"/>
    </row>
    <row r="4" spans="1:17" ht="18" customHeight="1">
      <c r="A4" s="69" t="s">
        <v>126</v>
      </c>
      <c r="B4" s="69"/>
      <c r="C4" s="68"/>
    </row>
    <row r="5" spans="1:17" ht="18" customHeight="1">
      <c r="A5" s="69" t="s">
        <v>394</v>
      </c>
      <c r="B5" s="69"/>
      <c r="C5" s="68"/>
    </row>
    <row r="7" spans="1:17" ht="15" customHeight="1">
      <c r="A7" s="8" t="s">
        <v>48</v>
      </c>
      <c r="I7" s="70"/>
      <c r="J7" s="70"/>
      <c r="K7" s="70"/>
      <c r="L7" s="70"/>
    </row>
    <row r="8" spans="1:17" ht="2.25" customHeight="1">
      <c r="I8" s="72"/>
      <c r="J8" s="73"/>
      <c r="K8" s="72"/>
      <c r="L8" s="73"/>
      <c r="M8" s="28"/>
      <c r="N8" s="21"/>
      <c r="O8" s="278" t="str">
        <f>IF(記入用!C31="","号 ",CONCATENATE(記入用!C31," 号 "))</f>
        <v xml:space="preserve">号 </v>
      </c>
      <c r="P8" s="278"/>
    </row>
    <row r="9" spans="1:17" ht="12.75" customHeight="1">
      <c r="A9" s="311" t="s">
        <v>98</v>
      </c>
      <c r="B9" s="311"/>
      <c r="C9" s="311"/>
      <c r="D9" s="311"/>
      <c r="E9" s="311"/>
      <c r="F9" s="311"/>
      <c r="G9" s="14"/>
      <c r="H9" s="15"/>
      <c r="I9" s="280"/>
      <c r="J9" s="71"/>
      <c r="K9" s="280"/>
      <c r="L9" s="71"/>
      <c r="M9" s="280"/>
      <c r="N9" s="71"/>
      <c r="O9" s="278"/>
      <c r="P9" s="278"/>
    </row>
    <row r="10" spans="1:17" ht="12.75" customHeight="1">
      <c r="A10" s="311"/>
      <c r="B10" s="311"/>
      <c r="C10" s="311"/>
      <c r="D10" s="311"/>
      <c r="E10" s="311"/>
      <c r="F10" s="311"/>
      <c r="G10" s="14"/>
      <c r="H10" s="15"/>
      <c r="I10" s="280"/>
      <c r="J10" s="71"/>
      <c r="K10" s="280"/>
      <c r="L10" s="71"/>
      <c r="M10" s="280"/>
      <c r="N10" s="71"/>
      <c r="O10" s="279" t="str">
        <f>IF(記入用!C34="","年　　　月　　　日 ",記入用!C34)</f>
        <v xml:space="preserve">年　　　月　　　日 </v>
      </c>
      <c r="P10" s="279"/>
    </row>
    <row r="11" spans="1:17" ht="3" customHeight="1">
      <c r="A11" s="66"/>
      <c r="B11" s="66"/>
      <c r="C11" s="66"/>
      <c r="D11" s="66"/>
      <c r="E11" s="66"/>
      <c r="F11" s="66"/>
      <c r="G11" s="14"/>
      <c r="H11" s="15"/>
      <c r="I11" s="58"/>
      <c r="J11" s="59"/>
      <c r="K11" s="58"/>
      <c r="L11" s="59"/>
      <c r="M11" s="58"/>
      <c r="N11" s="59"/>
      <c r="O11" s="279"/>
      <c r="P11" s="279"/>
    </row>
    <row r="12" spans="1:17" ht="15" customHeight="1">
      <c r="B12" s="16"/>
      <c r="C12" s="16"/>
      <c r="D12" s="17"/>
    </row>
    <row r="13" spans="1:17" ht="15" customHeight="1">
      <c r="O13" s="363" t="str">
        <f>IF(記入用!C9="","年　　　月　　　日 ",記入用!C9)</f>
        <v xml:space="preserve">年　　　月　　　日 </v>
      </c>
      <c r="P13" s="363"/>
      <c r="Q13" s="235"/>
    </row>
    <row r="14" spans="1:17" ht="24" customHeight="1">
      <c r="A14" s="8" t="s">
        <v>111</v>
      </c>
      <c r="G14" s="65" t="s">
        <v>62</v>
      </c>
      <c r="H14" s="115" t="str">
        <f>IF(記入用!C14="","",記入用!C14)</f>
        <v/>
      </c>
      <c r="I14" s="140"/>
    </row>
    <row r="15" spans="1:17" ht="24" customHeight="1">
      <c r="G15" s="65" t="s">
        <v>63</v>
      </c>
      <c r="H15" s="285" t="str">
        <f>IF(記入用!C16="","",記入用!C16)</f>
        <v/>
      </c>
      <c r="I15" s="285"/>
      <c r="J15" s="285"/>
      <c r="K15" s="285"/>
      <c r="L15" s="285"/>
      <c r="M15" s="285"/>
      <c r="N15" s="285"/>
      <c r="O15" s="285"/>
      <c r="P15" s="285"/>
    </row>
    <row r="16" spans="1:17" ht="24" customHeight="1">
      <c r="G16" s="345" t="s">
        <v>112</v>
      </c>
      <c r="H16" s="356" t="str">
        <f>IF(記入用!C18="","",記入用!C18)</f>
        <v/>
      </c>
      <c r="I16" s="356"/>
      <c r="J16" s="356"/>
      <c r="K16" s="356"/>
      <c r="L16" s="356"/>
      <c r="M16" s="356"/>
      <c r="N16" s="356"/>
      <c r="O16" s="356"/>
      <c r="P16" s="356"/>
    </row>
    <row r="17" spans="1:16" ht="24" customHeight="1">
      <c r="G17" s="345"/>
      <c r="H17" s="285" t="str">
        <f>IF(記入用!C20="","",記入用!C20)</f>
        <v/>
      </c>
      <c r="I17" s="285"/>
      <c r="J17" s="285"/>
      <c r="K17" s="285"/>
      <c r="L17" s="285"/>
      <c r="M17" s="285"/>
      <c r="N17" s="285"/>
      <c r="O17" s="285"/>
      <c r="P17" s="285"/>
    </row>
    <row r="18" spans="1:16" ht="24" customHeight="1">
      <c r="G18" s="65" t="s">
        <v>64</v>
      </c>
      <c r="H18" s="343" t="str">
        <f>IF(記入用!C22="","",記入用!C22)</f>
        <v/>
      </c>
      <c r="I18" s="343"/>
      <c r="J18" s="343"/>
      <c r="K18" s="343"/>
      <c r="L18" s="343"/>
      <c r="M18" s="343"/>
      <c r="N18" s="343"/>
      <c r="O18" s="343"/>
      <c r="P18" s="343"/>
    </row>
    <row r="19" spans="1:16" ht="24" customHeight="1">
      <c r="A19" s="244" t="str">
        <f>IF(記入用!C11="確認済","","□許可条件未確認")</f>
        <v>□許可条件未確認</v>
      </c>
      <c r="G19" s="65" t="s">
        <v>65</v>
      </c>
      <c r="H19" s="343" t="str">
        <f>IF(記入用!C24="","",記入用!C24)</f>
        <v/>
      </c>
      <c r="I19" s="343"/>
      <c r="J19" s="343"/>
      <c r="K19" s="343"/>
      <c r="L19" s="343"/>
      <c r="M19" s="343"/>
      <c r="N19" s="343"/>
      <c r="O19" s="343"/>
      <c r="P19" s="343"/>
    </row>
    <row r="21" spans="1:16" ht="15" customHeight="1">
      <c r="A21" s="8" t="s">
        <v>100</v>
      </c>
    </row>
    <row r="22" spans="1:16" ht="15" customHeight="1">
      <c r="A22" s="290" t="str">
        <f>IF(記入用!A89=0,"□併せて、伊丹市道路占用料条例第3条又は伊丹市法定外公共物管理条例第7条の規定により減免を申請します。",IF(記入用!A90=1,"","　併せて、伊丹市道路占用料条例第3条又は伊丹市法定外公共物管理条例第7条の規定により減免を申請します。"))</f>
        <v>□併せて、伊丹市道路占用料条例第3条又は伊丹市法定外公共物管理条例第7条の規定により減免を申請します。</v>
      </c>
      <c r="B22" s="290"/>
      <c r="C22" s="290"/>
      <c r="D22" s="290"/>
      <c r="E22" s="290"/>
      <c r="F22" s="290"/>
      <c r="G22" s="290"/>
      <c r="H22" s="290"/>
      <c r="I22" s="290"/>
      <c r="J22" s="290"/>
      <c r="K22" s="290"/>
      <c r="L22" s="290"/>
      <c r="M22" s="290"/>
      <c r="N22" s="290"/>
      <c r="O22" s="290"/>
      <c r="P22" s="290"/>
    </row>
    <row r="23" spans="1:16" ht="24" customHeight="1">
      <c r="A23" s="294" t="s">
        <v>81</v>
      </c>
      <c r="B23" s="295"/>
      <c r="C23" s="296"/>
      <c r="D23" s="316" t="str">
        <f>IF(記入用!C55="",IF(記入用!H54="","",CONCATENATE(" ",記入用!H54)),CONCATENATE(" ",記入用!C55))</f>
        <v/>
      </c>
      <c r="E23" s="317"/>
      <c r="F23" s="317"/>
      <c r="G23" s="317"/>
      <c r="H23" s="317"/>
      <c r="I23" s="318" t="s">
        <v>454</v>
      </c>
      <c r="J23" s="318"/>
      <c r="K23" s="318"/>
      <c r="L23" s="318"/>
      <c r="M23" s="318"/>
      <c r="N23" s="318"/>
      <c r="O23" s="319" t="str">
        <f>IF(記入用!C57="","",記入用!C57)</f>
        <v/>
      </c>
      <c r="P23" s="320"/>
    </row>
    <row r="24" spans="1:16" ht="24" customHeight="1">
      <c r="A24" s="287" t="s">
        <v>82</v>
      </c>
      <c r="B24" s="288"/>
      <c r="C24" s="289"/>
      <c r="D24" s="362" t="str">
        <f>IF(記入用!C39=""," 伊丹市",記入用!C39)</f>
        <v xml:space="preserve"> 伊丹市</v>
      </c>
      <c r="E24" s="343"/>
      <c r="F24" s="343"/>
      <c r="G24" s="343"/>
      <c r="H24" s="343"/>
      <c r="I24" s="287" t="s">
        <v>88</v>
      </c>
      <c r="J24" s="288"/>
      <c r="K24" s="288"/>
      <c r="L24" s="288"/>
      <c r="M24" s="288"/>
      <c r="N24" s="289"/>
      <c r="O24" s="287" t="str">
        <f>IF(記入用!C37="","市道　　　　　　　号線",CONCATENATE("市道 ",記入用!C37," 号線"))</f>
        <v>市道　　　　　　　号線</v>
      </c>
      <c r="P24" s="289"/>
    </row>
    <row r="25" spans="1:16" ht="15" customHeight="1">
      <c r="A25" s="280" t="s">
        <v>127</v>
      </c>
      <c r="B25" s="291"/>
      <c r="C25" s="292"/>
      <c r="D25" s="339" t="s">
        <v>59</v>
      </c>
      <c r="E25" s="340"/>
      <c r="F25" s="340"/>
      <c r="G25" s="341"/>
      <c r="H25" s="342" t="s">
        <v>90</v>
      </c>
      <c r="I25" s="342"/>
      <c r="J25" s="342"/>
      <c r="K25" s="342"/>
      <c r="L25" s="342"/>
      <c r="M25" s="342"/>
      <c r="N25" s="342"/>
      <c r="O25" s="340" t="s">
        <v>91</v>
      </c>
      <c r="P25" s="341"/>
    </row>
    <row r="26" spans="1:16" ht="15" customHeight="1">
      <c r="A26" s="280"/>
      <c r="B26" s="291"/>
      <c r="C26" s="292"/>
      <c r="D26" s="18" t="s">
        <v>51</v>
      </c>
      <c r="E26" s="18" t="s">
        <v>52</v>
      </c>
      <c r="F26" s="287" t="s">
        <v>389</v>
      </c>
      <c r="G26" s="289"/>
      <c r="H26" s="54" t="s">
        <v>53</v>
      </c>
      <c r="I26" s="294" t="s">
        <v>54</v>
      </c>
      <c r="J26" s="295"/>
      <c r="K26" s="295"/>
      <c r="L26" s="295"/>
      <c r="M26" s="295"/>
      <c r="N26" s="296"/>
      <c r="O26" s="55" t="s">
        <v>55</v>
      </c>
      <c r="P26" s="64" t="s">
        <v>388</v>
      </c>
    </row>
    <row r="27" spans="1:16" ht="24" customHeight="1">
      <c r="A27" s="330" t="s">
        <v>83</v>
      </c>
      <c r="B27" s="331"/>
      <c r="C27" s="332"/>
      <c r="D27" s="101" t="str">
        <f>IF(記入用!E48="","",記入用!E48)</f>
        <v/>
      </c>
      <c r="E27" s="101" t="str">
        <f>IF(記入用!F48="","",記入用!F48)</f>
        <v/>
      </c>
      <c r="F27" s="355" t="str">
        <f>IF(記入用!C48="","",CONCATENATE(記入用!C48,記入用!D48))</f>
        <v/>
      </c>
      <c r="G27" s="357"/>
      <c r="H27" s="102" t="str">
        <f>IF(記入用!G48="","",記入用!G48)</f>
        <v/>
      </c>
      <c r="I27" s="335" t="str">
        <f>IF(記入用!H48="","",記入用!H48)</f>
        <v/>
      </c>
      <c r="J27" s="335"/>
      <c r="K27" s="335"/>
      <c r="L27" s="335"/>
      <c r="M27" s="335"/>
      <c r="N27" s="335"/>
      <c r="O27" s="103" t="str">
        <f>IF(記入用!I48="","",記入用!I48)</f>
        <v/>
      </c>
      <c r="P27" s="104" t="str">
        <f>IF(記入用!J48="","",記入用!J48)</f>
        <v/>
      </c>
    </row>
    <row r="28" spans="1:16" ht="24" customHeight="1">
      <c r="A28" s="336" t="s">
        <v>84</v>
      </c>
      <c r="B28" s="337"/>
      <c r="C28" s="338"/>
      <c r="D28" s="105" t="str">
        <f>IF(記入用!E49="","",記入用!E49)</f>
        <v/>
      </c>
      <c r="E28" s="105" t="str">
        <f>IF(記入用!F49="","",記入用!F49)</f>
        <v/>
      </c>
      <c r="F28" s="324" t="str">
        <f>IF(記入用!C49="","",CONCATENATE(記入用!C49,記入用!D49))</f>
        <v/>
      </c>
      <c r="G28" s="325"/>
      <c r="H28" s="106" t="str">
        <f>IF(記入用!G49="","",記入用!G49)</f>
        <v/>
      </c>
      <c r="I28" s="326" t="str">
        <f>IF(記入用!H49="","",記入用!H49)</f>
        <v/>
      </c>
      <c r="J28" s="326"/>
      <c r="K28" s="326"/>
      <c r="L28" s="326"/>
      <c r="M28" s="326"/>
      <c r="N28" s="326"/>
      <c r="O28" s="107" t="str">
        <f>IF(記入用!I49="","",記入用!I49)</f>
        <v/>
      </c>
      <c r="P28" s="108" t="str">
        <f>IF(記入用!J49="","",記入用!J49)</f>
        <v/>
      </c>
    </row>
    <row r="29" spans="1:16" ht="24" customHeight="1">
      <c r="A29" s="321" t="s">
        <v>79</v>
      </c>
      <c r="B29" s="322"/>
      <c r="C29" s="323"/>
      <c r="D29" s="105" t="str">
        <f>IF(記入用!E50="","",記入用!E50)</f>
        <v/>
      </c>
      <c r="E29" s="105" t="str">
        <f>IF(記入用!F50="","",記入用!F50)</f>
        <v/>
      </c>
      <c r="F29" s="324" t="str">
        <f>IF(記入用!C50="","",CONCATENATE(記入用!C50,記入用!D50))</f>
        <v/>
      </c>
      <c r="G29" s="325"/>
      <c r="H29" s="106" t="str">
        <f>IF(記入用!G50="","",記入用!G50)</f>
        <v/>
      </c>
      <c r="I29" s="326" t="str">
        <f>IF(記入用!H50="","",記入用!H50)</f>
        <v/>
      </c>
      <c r="J29" s="326"/>
      <c r="K29" s="326"/>
      <c r="L29" s="326"/>
      <c r="M29" s="326"/>
      <c r="N29" s="326"/>
      <c r="O29" s="107" t="str">
        <f>IF(記入用!I50="","",記入用!I50)</f>
        <v/>
      </c>
      <c r="P29" s="108" t="str">
        <f>IF(記入用!J50="","",記入用!J50)</f>
        <v/>
      </c>
    </row>
    <row r="30" spans="1:16" ht="24" customHeight="1">
      <c r="A30" s="327" t="s">
        <v>113</v>
      </c>
      <c r="B30" s="328"/>
      <c r="C30" s="329"/>
      <c r="D30" s="105" t="str">
        <f>IF(記入用!E51="","",記入用!E51)</f>
        <v/>
      </c>
      <c r="E30" s="105" t="str">
        <f>IF(記入用!F51="","",記入用!F51)</f>
        <v/>
      </c>
      <c r="F30" s="324" t="str">
        <f>IF(記入用!C51="","",CONCATENATE(記入用!C51,記入用!D51))</f>
        <v/>
      </c>
      <c r="G30" s="325"/>
      <c r="H30" s="106" t="str">
        <f>IF(記入用!G51="","",記入用!G51)</f>
        <v/>
      </c>
      <c r="I30" s="326" t="str">
        <f>IF(記入用!H51="","",記入用!H51)</f>
        <v/>
      </c>
      <c r="J30" s="326"/>
      <c r="K30" s="326"/>
      <c r="L30" s="326"/>
      <c r="M30" s="326"/>
      <c r="N30" s="326"/>
      <c r="O30" s="107" t="str">
        <f>IF(記入用!I51="","",記入用!I51)</f>
        <v/>
      </c>
      <c r="P30" s="108" t="str">
        <f>IF(記入用!J51="","",記入用!J51)</f>
        <v/>
      </c>
    </row>
    <row r="31" spans="1:16" ht="24" customHeight="1">
      <c r="A31" s="348" t="s">
        <v>79</v>
      </c>
      <c r="B31" s="349"/>
      <c r="C31" s="350"/>
      <c r="D31" s="105" t="str">
        <f>IF(記入用!E52="","",記入用!E52)</f>
        <v/>
      </c>
      <c r="E31" s="105" t="str">
        <f>IF(記入用!F52="","",記入用!F52)</f>
        <v/>
      </c>
      <c r="F31" s="390" t="str">
        <f>IF(記入用!C52="","",CONCATENATE(記入用!C52,記入用!D52))</f>
        <v/>
      </c>
      <c r="G31" s="391"/>
      <c r="H31" s="106" t="str">
        <f>IF(記入用!G52="","",記入用!G52)</f>
        <v/>
      </c>
      <c r="I31" s="326" t="str">
        <f>IF(記入用!H52="","",記入用!H52)</f>
        <v/>
      </c>
      <c r="J31" s="326"/>
      <c r="K31" s="326"/>
      <c r="L31" s="326"/>
      <c r="M31" s="326"/>
      <c r="N31" s="326"/>
      <c r="O31" s="107" t="str">
        <f>IF(記入用!I52="","",記入用!I52)</f>
        <v/>
      </c>
      <c r="P31" s="108" t="str">
        <f>IF(記入用!J52="","",記入用!J52)</f>
        <v/>
      </c>
    </row>
    <row r="32" spans="1:16" ht="21" customHeight="1">
      <c r="A32" s="280" t="s">
        <v>85</v>
      </c>
      <c r="B32" s="291"/>
      <c r="C32" s="292"/>
      <c r="D32" s="312" t="str">
        <f>IF(AND(記入用!C60="",記入用!C62="",記入用!C63=""),"□ 　　年 　月",IF(記入用!C60="","許可日から",CONCATENATE("令和",YEAR(記入用!C60)-2018,"年",MONTH(記入用!C60),"月",DAY(記入用!C60),"日～")))</f>
        <v>□ 　　年 　月</v>
      </c>
      <c r="E32" s="313"/>
      <c r="F32" s="313" t="str">
        <f>IF(AND(記入用!C60="",記入用!C62="",記入用!C63=""),"日～　　年 　月 　日",IF(AND(記入用!C62="",記入用!C63=""),"　　　年 　月 　日",IF(記入用!C63="",CONCATENATE("令和",YEAR(記入用!C62)-2018,"年",MONTH(記入用!C62),"月",DAY(記入用!C62),"日"),CONCATENATE(記入用!C63,"日間"))))</f>
        <v>日～　　年 　月 　日</v>
      </c>
      <c r="G32" s="352"/>
      <c r="H32" s="56" t="s">
        <v>101</v>
      </c>
      <c r="I32" s="293" t="str">
        <f>IF(記入用!C77="","□添付書類のとおり",記入用!C77)</f>
        <v>□添付書類のとおり</v>
      </c>
      <c r="J32" s="293"/>
      <c r="K32" s="293"/>
      <c r="L32" s="293"/>
      <c r="M32" s="293"/>
      <c r="N32" s="293"/>
      <c r="O32" s="293"/>
      <c r="P32" s="293"/>
    </row>
    <row r="33" spans="1:16" ht="21" customHeight="1">
      <c r="A33" s="280"/>
      <c r="B33" s="291"/>
      <c r="C33" s="292"/>
      <c r="D33" s="281" t="str">
        <f>IF(AND(記入用!C60="",記入用!C62="",記入用!C63=""),"□許可日から　　　　　日間","")</f>
        <v>□許可日から　　　　　日間</v>
      </c>
      <c r="E33" s="282"/>
      <c r="F33" s="282"/>
      <c r="G33" s="283"/>
      <c r="H33" s="57" t="s">
        <v>102</v>
      </c>
      <c r="I33" s="351" t="str">
        <f>IF(記入用!C78="","□",記入用!C78)</f>
        <v>□</v>
      </c>
      <c r="J33" s="351"/>
      <c r="K33" s="351"/>
      <c r="L33" s="351"/>
      <c r="M33" s="351"/>
      <c r="N33" s="351"/>
      <c r="O33" s="351"/>
      <c r="P33" s="351"/>
    </row>
    <row r="34" spans="1:16" ht="21" customHeight="1">
      <c r="A34" s="294" t="s">
        <v>103</v>
      </c>
      <c r="B34" s="295"/>
      <c r="C34" s="296"/>
      <c r="D34" s="312" t="str">
        <f>IF(AND(記入用!C66="",記入用!C68="",記入用!C69=""),"□ 　　年 　月",IF(記入用!C66="","許可日から",CONCATENATE("令和",YEAR(記入用!C66)-2018,"年",MONTH(記入用!C66),"月",DAY(記入用!C66),"日～")))</f>
        <v>□ 　　年 　月</v>
      </c>
      <c r="E34" s="313"/>
      <c r="F34" s="314" t="str">
        <f>IF(AND(記入用!C66="",記入用!C68="",記入用!C69=""),"日～　　年 　月 　日",IF(AND(記入用!C68="",記入用!C69=""),"　　　年 　月 　日",IF(記入用!C69="",CONCATENATE("令和",YEAR(記入用!C68)-2018,"年",MONTH(記入用!C68),"月",DAY(記入用!C68),"日"),CONCATENATE(記入用!C69,"日間"))))</f>
        <v>日～　　年 　月 　日</v>
      </c>
      <c r="G34" s="315"/>
      <c r="H34" s="56" t="s">
        <v>49</v>
      </c>
      <c r="I34" s="355" t="str">
        <f>IF(AND(記入用!C80="",記入用!C81=""),"□請負　　□直営　　□昼間　　□夜間",IF(記入用!C80="",記入用!C81,IF(記入用!C81="",記入用!C80,CONCATENATE(記入用!C80,"、",記入用!C81))))</f>
        <v>□請負　　□直営　　□昼間　　□夜間</v>
      </c>
      <c r="J34" s="356"/>
      <c r="K34" s="356"/>
      <c r="L34" s="356"/>
      <c r="M34" s="356"/>
      <c r="N34" s="356"/>
      <c r="O34" s="356"/>
      <c r="P34" s="357"/>
    </row>
    <row r="35" spans="1:16" ht="21" customHeight="1">
      <c r="A35" s="297"/>
      <c r="B35" s="298"/>
      <c r="C35" s="299"/>
      <c r="D35" s="281" t="str">
        <f>IF(AND(記入用!C66="",記入用!C68="",記入用!C69=""),"□許可日から　　　　　日間","")</f>
        <v>□許可日から　　　　　日間</v>
      </c>
      <c r="E35" s="282"/>
      <c r="F35" s="282"/>
      <c r="G35" s="283"/>
      <c r="H35" s="57" t="s">
        <v>38</v>
      </c>
      <c r="I35" s="284" t="str">
        <f>IF(I34="□請負　　□直営　　□昼間　　□夜間","□",IF(記入用!C82="","",記入用!C82))</f>
        <v>□</v>
      </c>
      <c r="J35" s="285"/>
      <c r="K35" s="285"/>
      <c r="L35" s="285"/>
      <c r="M35" s="285"/>
      <c r="N35" s="285"/>
      <c r="O35" s="285"/>
      <c r="P35" s="286"/>
    </row>
    <row r="36" spans="1:16" ht="21" customHeight="1">
      <c r="A36" s="294" t="s">
        <v>50</v>
      </c>
      <c r="B36" s="295"/>
      <c r="C36" s="296"/>
      <c r="D36" s="355" t="str">
        <f>IF(記入用!C72="","事業者：",記入用!C72)</f>
        <v>事業者：</v>
      </c>
      <c r="E36" s="356"/>
      <c r="F36" s="356"/>
      <c r="G36" s="357"/>
      <c r="H36" s="206" t="s">
        <v>89</v>
      </c>
      <c r="I36" s="293" t="str">
        <f>IF(記入用!C84="","□位置図　□平面図　□断面図　□写真",IF(OR(D27="水路",D28="水路",D29="水路",D30="水路",D31="水路",D27="里道",D28="里道",D29="里道",D30="里道",D31="里道"),"位置図､平面図､断面図､写真､公図､同意書","位置図、平面図、断面図、写真"))</f>
        <v>□位置図　□平面図　□断面図　□写真</v>
      </c>
      <c r="J36" s="293"/>
      <c r="K36" s="293"/>
      <c r="L36" s="293"/>
      <c r="M36" s="293"/>
      <c r="N36" s="293"/>
      <c r="O36" s="293"/>
      <c r="P36" s="293"/>
    </row>
    <row r="37" spans="1:16" ht="21" customHeight="1" thickBot="1">
      <c r="A37" s="371"/>
      <c r="B37" s="372"/>
      <c r="C37" s="373"/>
      <c r="D37" s="384" t="str">
        <f>IF(記入用!C74="","ＴＥＬ：",記入用!C74)</f>
        <v>ＴＥＬ：</v>
      </c>
      <c r="E37" s="385"/>
      <c r="F37" s="385"/>
      <c r="G37" s="386"/>
      <c r="H37" s="207" t="s">
        <v>29</v>
      </c>
      <c r="I37" s="377" t="str">
        <f>IF(記入用!C84="","□公図　　□同意書　□",IF(記入用!C84="必要書類以外の添付はなし","",記入用!C84))</f>
        <v>□公図　　□同意書　□</v>
      </c>
      <c r="J37" s="377"/>
      <c r="K37" s="377"/>
      <c r="L37" s="377"/>
      <c r="M37" s="377"/>
      <c r="N37" s="377"/>
      <c r="O37" s="377"/>
      <c r="P37" s="377"/>
    </row>
    <row r="38" spans="1:16" ht="21" customHeight="1">
      <c r="A38" s="280" t="s">
        <v>87</v>
      </c>
      <c r="B38" s="291"/>
      <c r="C38" s="292"/>
      <c r="D38" s="366" t="s">
        <v>56</v>
      </c>
      <c r="E38" s="367"/>
      <c r="F38" s="367"/>
      <c r="G38" s="368"/>
      <c r="H38" s="280" t="s">
        <v>46</v>
      </c>
      <c r="I38" s="387" t="str">
        <f>IF(記入用!F89="","占用料条例(規則)・法定外公共物条例(規則)",記入用!F89)</f>
        <v>占用料条例(規則)・法定外公共物条例(規則)</v>
      </c>
      <c r="J38" s="388"/>
      <c r="K38" s="388"/>
      <c r="L38" s="388"/>
      <c r="M38" s="388"/>
      <c r="N38" s="388"/>
      <c r="O38" s="388"/>
      <c r="P38" s="389"/>
    </row>
    <row r="39" spans="1:16" ht="21" customHeight="1">
      <c r="A39" s="297" t="s">
        <v>86</v>
      </c>
      <c r="B39" s="298"/>
      <c r="C39" s="299"/>
      <c r="D39" s="281" t="s">
        <v>97</v>
      </c>
      <c r="E39" s="282"/>
      <c r="F39" s="282"/>
      <c r="G39" s="283"/>
      <c r="H39" s="297"/>
      <c r="I39" s="381" t="str">
        <f>IF(記入用!F89="","第 　条 　号　により免除・減額　有料","")</f>
        <v>第 　条 　号　により免除・減額　有料</v>
      </c>
      <c r="J39" s="382"/>
      <c r="K39" s="382"/>
      <c r="L39" s="382"/>
      <c r="M39" s="382"/>
      <c r="N39" s="382"/>
      <c r="O39" s="382"/>
      <c r="P39" s="383"/>
    </row>
    <row r="40" spans="1:16" ht="15" customHeight="1">
      <c r="A40" s="300" t="s">
        <v>94</v>
      </c>
      <c r="B40" s="301"/>
      <c r="C40" s="302"/>
      <c r="D40" s="61" t="s">
        <v>384</v>
      </c>
      <c r="E40" s="19"/>
      <c r="F40" s="19"/>
      <c r="G40" s="19"/>
      <c r="H40" s="20"/>
      <c r="I40" s="19"/>
      <c r="J40" s="19"/>
      <c r="K40" s="19"/>
      <c r="L40" s="19"/>
      <c r="M40" s="19"/>
      <c r="N40" s="19"/>
      <c r="O40" s="19"/>
      <c r="P40" s="21"/>
    </row>
    <row r="41" spans="1:16" ht="15" customHeight="1">
      <c r="A41" s="303"/>
      <c r="B41" s="304"/>
      <c r="C41" s="305"/>
      <c r="D41" s="7" t="s">
        <v>383</v>
      </c>
      <c r="H41" s="22"/>
      <c r="P41" s="9"/>
    </row>
    <row r="42" spans="1:16" ht="15" customHeight="1">
      <c r="A42" s="303"/>
      <c r="B42" s="304"/>
      <c r="C42" s="305"/>
      <c r="D42" s="7" t="s">
        <v>95</v>
      </c>
      <c r="H42" s="22"/>
      <c r="P42" s="9"/>
    </row>
    <row r="43" spans="1:16" ht="15" customHeight="1">
      <c r="A43" s="306"/>
      <c r="B43" s="307"/>
      <c r="C43" s="308"/>
      <c r="D43" s="23" t="s">
        <v>95</v>
      </c>
      <c r="E43" s="11"/>
      <c r="F43" s="11"/>
      <c r="G43" s="11"/>
      <c r="H43" s="24"/>
      <c r="I43" s="11"/>
      <c r="J43" s="11"/>
      <c r="K43" s="11"/>
      <c r="L43" s="11"/>
      <c r="M43" s="11"/>
      <c r="N43" s="11"/>
      <c r="O43" s="11"/>
      <c r="P43" s="12"/>
    </row>
    <row r="44" spans="1:16" s="22" customFormat="1" ht="10.5" customHeight="1">
      <c r="A44" s="22" t="s">
        <v>61</v>
      </c>
    </row>
    <row r="45" spans="1:16" s="22" customFormat="1" ht="10.5" customHeight="1">
      <c r="A45" s="22" t="s">
        <v>99</v>
      </c>
    </row>
    <row r="46" spans="1:16" s="22" customFormat="1" ht="10.5" customHeight="1">
      <c r="A46" s="22" t="s">
        <v>105</v>
      </c>
      <c r="P46" s="99"/>
    </row>
    <row r="47" spans="1:16" s="22" customFormat="1" ht="10.5" customHeight="1">
      <c r="A47" s="22" t="s">
        <v>104</v>
      </c>
    </row>
    <row r="48" spans="1:16" s="22" customFormat="1" ht="10.5" customHeight="1">
      <c r="A48" s="22" t="s">
        <v>319</v>
      </c>
    </row>
    <row r="49" spans="1:16" ht="10.5" customHeight="1">
      <c r="B49" s="7"/>
      <c r="C49" s="7"/>
    </row>
    <row r="50" spans="1:16" ht="15" customHeight="1">
      <c r="A50" s="22" t="s">
        <v>114</v>
      </c>
      <c r="C50" s="22"/>
      <c r="D50" s="63"/>
      <c r="E50" s="63"/>
      <c r="F50" s="63"/>
      <c r="G50" s="63"/>
      <c r="P50" s="241" t="s">
        <v>450</v>
      </c>
    </row>
    <row r="51" spans="1:16" ht="15" customHeight="1">
      <c r="A51" s="287" t="s">
        <v>47</v>
      </c>
      <c r="B51" s="289"/>
      <c r="C51" s="25"/>
      <c r="D51" s="26"/>
      <c r="E51" s="26"/>
      <c r="F51" s="27"/>
      <c r="G51" s="64" t="s">
        <v>67</v>
      </c>
      <c r="H51" s="28" t="s">
        <v>68</v>
      </c>
      <c r="I51" s="19"/>
      <c r="J51" s="19"/>
      <c r="K51" s="19"/>
      <c r="L51" s="19"/>
      <c r="M51" s="19"/>
      <c r="N51" s="21"/>
      <c r="O51" s="60" t="s">
        <v>57</v>
      </c>
      <c r="P51" s="62"/>
    </row>
    <row r="52" spans="1:16" ht="15" customHeight="1">
      <c r="A52" s="6"/>
      <c r="B52" s="29"/>
      <c r="C52" s="22"/>
      <c r="F52" s="9"/>
      <c r="G52" s="30"/>
      <c r="H52" s="6"/>
      <c r="N52" s="9"/>
      <c r="O52" s="309" t="s">
        <v>66</v>
      </c>
      <c r="P52" s="310"/>
    </row>
    <row r="53" spans="1:16" ht="15" customHeight="1">
      <c r="A53" s="6"/>
      <c r="B53" s="29"/>
      <c r="C53" s="22"/>
      <c r="D53" s="17"/>
      <c r="E53" s="17"/>
      <c r="F53" s="29"/>
      <c r="G53" s="30"/>
      <c r="H53" s="6"/>
      <c r="N53" s="9"/>
      <c r="O53" s="13" t="s">
        <v>58</v>
      </c>
      <c r="P53" s="31"/>
    </row>
    <row r="54" spans="1:16" ht="15" customHeight="1">
      <c r="A54" s="32"/>
      <c r="B54" s="33"/>
      <c r="C54" s="24"/>
      <c r="D54" s="11"/>
      <c r="E54" s="11"/>
      <c r="F54" s="12"/>
      <c r="G54" s="34"/>
      <c r="H54" s="32"/>
      <c r="I54" s="11"/>
      <c r="J54" s="11"/>
      <c r="K54" s="11"/>
      <c r="L54" s="11"/>
      <c r="M54" s="11"/>
      <c r="N54" s="12"/>
      <c r="O54" s="309" t="s">
        <v>66</v>
      </c>
      <c r="P54" s="310"/>
    </row>
    <row r="55" spans="1:16" ht="15" customHeight="1">
      <c r="P55" s="109"/>
    </row>
    <row r="56" spans="1:16" ht="2.25" customHeight="1">
      <c r="I56" s="72"/>
      <c r="J56" s="73"/>
      <c r="K56" s="72"/>
      <c r="L56" s="73"/>
      <c r="M56" s="28"/>
      <c r="N56" s="21"/>
      <c r="O56" s="278" t="str">
        <f>IF(記入用!C31="","号 ",CONCATENATE(記入用!C31," 号 "))</f>
        <v xml:space="preserve">号 </v>
      </c>
      <c r="P56" s="278"/>
    </row>
    <row r="57" spans="1:16" ht="12.75" customHeight="1">
      <c r="A57" s="311" t="s">
        <v>129</v>
      </c>
      <c r="B57" s="311"/>
      <c r="C57" s="311"/>
      <c r="D57" s="311"/>
      <c r="E57" s="311"/>
      <c r="F57" s="311"/>
      <c r="G57" s="14"/>
      <c r="H57" s="15"/>
      <c r="I57" s="280"/>
      <c r="J57" s="71"/>
      <c r="K57" s="280"/>
      <c r="L57" s="71"/>
      <c r="M57" s="280"/>
      <c r="N57" s="71"/>
      <c r="O57" s="278"/>
      <c r="P57" s="278"/>
    </row>
    <row r="58" spans="1:16" ht="12.75" customHeight="1">
      <c r="A58" s="311"/>
      <c r="B58" s="311"/>
      <c r="C58" s="311"/>
      <c r="D58" s="311"/>
      <c r="E58" s="311"/>
      <c r="F58" s="311"/>
      <c r="G58" s="14"/>
      <c r="H58" s="15"/>
      <c r="I58" s="280"/>
      <c r="J58" s="71"/>
      <c r="K58" s="280"/>
      <c r="L58" s="71"/>
      <c r="M58" s="280"/>
      <c r="N58" s="71"/>
      <c r="O58" s="279" t="str">
        <f>IF(記入用!C34="","年　　　月　　　日 ",記入用!C34)</f>
        <v xml:space="preserve">年　　　月　　　日 </v>
      </c>
      <c r="P58" s="279"/>
    </row>
    <row r="59" spans="1:16" ht="3" customHeight="1">
      <c r="A59" s="66"/>
      <c r="B59" s="66"/>
      <c r="C59" s="66"/>
      <c r="D59" s="66"/>
      <c r="E59" s="66"/>
      <c r="F59" s="66"/>
      <c r="G59" s="14"/>
      <c r="H59" s="15"/>
      <c r="I59" s="58"/>
      <c r="J59" s="59"/>
      <c r="K59" s="58"/>
      <c r="L59" s="59"/>
      <c r="M59" s="58"/>
      <c r="N59" s="59"/>
      <c r="O59" s="279"/>
      <c r="P59" s="279"/>
    </row>
    <row r="60" spans="1:16" ht="15" customHeight="1">
      <c r="B60" s="16"/>
      <c r="C60" s="16"/>
      <c r="D60" s="17"/>
    </row>
    <row r="61" spans="1:16" ht="15" customHeight="1">
      <c r="O61" s="363" t="s">
        <v>179</v>
      </c>
      <c r="P61" s="363"/>
    </row>
    <row r="62" spans="1:16" ht="24" customHeight="1">
      <c r="A62" s="346" t="str">
        <f>IF(記入用!C18="","",記入用!C18)</f>
        <v/>
      </c>
      <c r="B62" s="346"/>
      <c r="C62" s="346"/>
      <c r="D62" s="346"/>
      <c r="E62" s="346"/>
      <c r="F62" s="346"/>
    </row>
    <row r="63" spans="1:16" ht="24" customHeight="1">
      <c r="A63" s="285" t="str">
        <f>IF(記入用!C20="","　　　　　　　　　　　　　　　　　　　　　　様",CONCATENATE(記入用!C20,"　様"))</f>
        <v>　　　　　　　　　　　　　　　　　　　　　　様</v>
      </c>
      <c r="B63" s="285"/>
      <c r="C63" s="285"/>
      <c r="D63" s="285"/>
      <c r="E63" s="285"/>
      <c r="F63" s="285"/>
      <c r="G63" s="35"/>
    </row>
    <row r="64" spans="1:16" ht="15" customHeight="1">
      <c r="G64" s="35"/>
      <c r="O64" s="8" t="s">
        <v>406</v>
      </c>
    </row>
    <row r="66" spans="1:16" ht="15" customHeight="1">
      <c r="A66" s="8" t="s">
        <v>92</v>
      </c>
    </row>
    <row r="67" spans="1:16" ht="15" customHeight="1">
      <c r="A67" s="8" t="str">
        <f>IF(記入用!A89=0,"□併せて、伊丹市道路占用料条例第3条又は伊丹市法定外公共物管理条例第7条の規定により減免を許可します。",IF(記入用!A90=1,"","　併せて、伊丹市道路占用料条例第3条又は伊丹市法定外公共物管理条例第7条の規定により減免を許可します。"))</f>
        <v>□併せて、伊丹市道路占用料条例第3条又は伊丹市法定外公共物管理条例第7条の規定により減免を許可します。</v>
      </c>
    </row>
    <row r="68" spans="1:16" ht="24" customHeight="1">
      <c r="A68" s="294" t="s">
        <v>81</v>
      </c>
      <c r="B68" s="295"/>
      <c r="C68" s="296"/>
      <c r="D68" s="361" t="str">
        <f>IF(D23="","",D23)</f>
        <v/>
      </c>
      <c r="E68" s="361"/>
      <c r="F68" s="361"/>
      <c r="G68" s="361"/>
      <c r="H68" s="361"/>
      <c r="I68" s="361"/>
      <c r="J68" s="361"/>
      <c r="K68" s="361"/>
      <c r="L68" s="361"/>
      <c r="M68" s="361"/>
      <c r="N68" s="361"/>
      <c r="O68" s="361"/>
      <c r="P68" s="361"/>
    </row>
    <row r="69" spans="1:16" ht="24" customHeight="1">
      <c r="A69" s="287" t="s">
        <v>82</v>
      </c>
      <c r="B69" s="288"/>
      <c r="C69" s="289"/>
      <c r="D69" s="362" t="str">
        <f>IF(D24="","",D24)</f>
        <v xml:space="preserve"> 伊丹市</v>
      </c>
      <c r="E69" s="343"/>
      <c r="F69" s="343"/>
      <c r="G69" s="343"/>
      <c r="H69" s="343"/>
      <c r="I69" s="287" t="s">
        <v>88</v>
      </c>
      <c r="J69" s="288"/>
      <c r="K69" s="288"/>
      <c r="L69" s="288"/>
      <c r="M69" s="288"/>
      <c r="N69" s="289"/>
      <c r="O69" s="287" t="str">
        <f>IF(O24="","",O24)</f>
        <v>市道　　　　　　　号線</v>
      </c>
      <c r="P69" s="289"/>
    </row>
    <row r="70" spans="1:16" ht="15" customHeight="1">
      <c r="A70" s="280" t="s">
        <v>127</v>
      </c>
      <c r="B70" s="291"/>
      <c r="C70" s="292"/>
      <c r="D70" s="339" t="s">
        <v>59</v>
      </c>
      <c r="E70" s="340"/>
      <c r="F70" s="340"/>
      <c r="G70" s="341"/>
      <c r="H70" s="342" t="s">
        <v>90</v>
      </c>
      <c r="I70" s="342"/>
      <c r="J70" s="342"/>
      <c r="K70" s="342"/>
      <c r="L70" s="342"/>
      <c r="M70" s="342"/>
      <c r="N70" s="342"/>
      <c r="O70" s="340" t="s">
        <v>91</v>
      </c>
      <c r="P70" s="341"/>
    </row>
    <row r="71" spans="1:16" ht="15" customHeight="1">
      <c r="A71" s="280"/>
      <c r="B71" s="291"/>
      <c r="C71" s="292"/>
      <c r="D71" s="18" t="s">
        <v>51</v>
      </c>
      <c r="E71" s="18" t="s">
        <v>52</v>
      </c>
      <c r="F71" s="287" t="s">
        <v>389</v>
      </c>
      <c r="G71" s="289"/>
      <c r="H71" s="76" t="s">
        <v>53</v>
      </c>
      <c r="I71" s="294" t="s">
        <v>54</v>
      </c>
      <c r="J71" s="295"/>
      <c r="K71" s="295"/>
      <c r="L71" s="295"/>
      <c r="M71" s="295"/>
      <c r="N71" s="296"/>
      <c r="O71" s="77" t="s">
        <v>55</v>
      </c>
      <c r="P71" s="78" t="s">
        <v>388</v>
      </c>
    </row>
    <row r="72" spans="1:16" ht="24" customHeight="1">
      <c r="A72" s="330" t="s">
        <v>83</v>
      </c>
      <c r="B72" s="331"/>
      <c r="C72" s="332"/>
      <c r="D72" s="101" t="str">
        <f>IF(D27="","",D27)</f>
        <v/>
      </c>
      <c r="E72" s="101" t="str">
        <f>IF(E27="","",E27)</f>
        <v/>
      </c>
      <c r="F72" s="333" t="str">
        <f>IF(F27="","",F27)</f>
        <v/>
      </c>
      <c r="G72" s="334"/>
      <c r="H72" s="102" t="str">
        <f>IF(H27="","",H27)</f>
        <v/>
      </c>
      <c r="I72" s="335" t="str">
        <f>IF(I27="","",I27)</f>
        <v/>
      </c>
      <c r="J72" s="335"/>
      <c r="K72" s="335"/>
      <c r="L72" s="335"/>
      <c r="M72" s="335"/>
      <c r="N72" s="335"/>
      <c r="O72" s="103" t="str">
        <f>IF(O27="","",O27)</f>
        <v/>
      </c>
      <c r="P72" s="104" t="str">
        <f>IF(P27="","",P27)</f>
        <v/>
      </c>
    </row>
    <row r="73" spans="1:16" ht="24" customHeight="1">
      <c r="A73" s="336" t="s">
        <v>84</v>
      </c>
      <c r="B73" s="337"/>
      <c r="C73" s="338"/>
      <c r="D73" s="105" t="str">
        <f t="shared" ref="D73:F76" si="0">IF(D28="","",D28)</f>
        <v/>
      </c>
      <c r="E73" s="105" t="str">
        <f t="shared" si="0"/>
        <v/>
      </c>
      <c r="F73" s="324" t="str">
        <f t="shared" si="0"/>
        <v/>
      </c>
      <c r="G73" s="325"/>
      <c r="H73" s="106" t="str">
        <f t="shared" ref="H73:I76" si="1">IF(H28="","",H28)</f>
        <v/>
      </c>
      <c r="I73" s="326" t="str">
        <f t="shared" si="1"/>
        <v/>
      </c>
      <c r="J73" s="326"/>
      <c r="K73" s="326"/>
      <c r="L73" s="326"/>
      <c r="M73" s="326"/>
      <c r="N73" s="326"/>
      <c r="O73" s="107" t="str">
        <f t="shared" ref="O73:P76" si="2">IF(O28="","",O28)</f>
        <v/>
      </c>
      <c r="P73" s="108" t="str">
        <f t="shared" si="2"/>
        <v/>
      </c>
    </row>
    <row r="74" spans="1:16" ht="24" customHeight="1">
      <c r="A74" s="321" t="s">
        <v>79</v>
      </c>
      <c r="B74" s="322"/>
      <c r="C74" s="323"/>
      <c r="D74" s="105" t="str">
        <f t="shared" si="0"/>
        <v/>
      </c>
      <c r="E74" s="105" t="str">
        <f t="shared" si="0"/>
        <v/>
      </c>
      <c r="F74" s="324" t="str">
        <f t="shared" si="0"/>
        <v/>
      </c>
      <c r="G74" s="325"/>
      <c r="H74" s="106" t="str">
        <f t="shared" si="1"/>
        <v/>
      </c>
      <c r="I74" s="326" t="str">
        <f t="shared" si="1"/>
        <v/>
      </c>
      <c r="J74" s="326"/>
      <c r="K74" s="326"/>
      <c r="L74" s="326"/>
      <c r="M74" s="326"/>
      <c r="N74" s="326"/>
      <c r="O74" s="107" t="str">
        <f t="shared" si="2"/>
        <v/>
      </c>
      <c r="P74" s="108" t="str">
        <f t="shared" si="2"/>
        <v/>
      </c>
    </row>
    <row r="75" spans="1:16" ht="24" customHeight="1">
      <c r="A75" s="327" t="s">
        <v>113</v>
      </c>
      <c r="B75" s="328"/>
      <c r="C75" s="329"/>
      <c r="D75" s="105" t="str">
        <f t="shared" si="0"/>
        <v/>
      </c>
      <c r="E75" s="105" t="str">
        <f t="shared" si="0"/>
        <v/>
      </c>
      <c r="F75" s="324" t="str">
        <f t="shared" si="0"/>
        <v/>
      </c>
      <c r="G75" s="325"/>
      <c r="H75" s="106" t="str">
        <f t="shared" si="1"/>
        <v/>
      </c>
      <c r="I75" s="326" t="str">
        <f t="shared" si="1"/>
        <v/>
      </c>
      <c r="J75" s="326"/>
      <c r="K75" s="326"/>
      <c r="L75" s="326"/>
      <c r="M75" s="326"/>
      <c r="N75" s="326"/>
      <c r="O75" s="107" t="str">
        <f t="shared" si="2"/>
        <v/>
      </c>
      <c r="P75" s="108" t="str">
        <f t="shared" si="2"/>
        <v/>
      </c>
    </row>
    <row r="76" spans="1:16" ht="24" customHeight="1">
      <c r="A76" s="348" t="s">
        <v>79</v>
      </c>
      <c r="B76" s="349"/>
      <c r="C76" s="350"/>
      <c r="D76" s="110" t="str">
        <f t="shared" si="0"/>
        <v/>
      </c>
      <c r="E76" s="110" t="str">
        <f t="shared" si="0"/>
        <v/>
      </c>
      <c r="F76" s="378" t="str">
        <f t="shared" si="0"/>
        <v/>
      </c>
      <c r="G76" s="379"/>
      <c r="H76" s="111" t="str">
        <f t="shared" si="1"/>
        <v/>
      </c>
      <c r="I76" s="380" t="str">
        <f t="shared" si="1"/>
        <v/>
      </c>
      <c r="J76" s="380"/>
      <c r="K76" s="380"/>
      <c r="L76" s="380"/>
      <c r="M76" s="380"/>
      <c r="N76" s="380"/>
      <c r="O76" s="112" t="str">
        <f t="shared" si="2"/>
        <v/>
      </c>
      <c r="P76" s="113" t="str">
        <f t="shared" si="2"/>
        <v/>
      </c>
    </row>
    <row r="77" spans="1:16" ht="21" customHeight="1">
      <c r="A77" s="280" t="s">
        <v>85</v>
      </c>
      <c r="B77" s="291"/>
      <c r="C77" s="292"/>
      <c r="D77" s="312" t="str">
        <f t="shared" ref="D77:D82" si="3">IF(D32="","",D32)</f>
        <v>□ 　　年 　月</v>
      </c>
      <c r="E77" s="313"/>
      <c r="F77" s="313" t="str">
        <f>IF(F32="","",F32)</f>
        <v>日～　　年 　月 　日</v>
      </c>
      <c r="G77" s="352"/>
      <c r="H77" s="74" t="s">
        <v>101</v>
      </c>
      <c r="I77" s="293" t="str">
        <f t="shared" ref="I77:I82" si="4">IF(I32="","",I32)</f>
        <v>□添付書類のとおり</v>
      </c>
      <c r="J77" s="293"/>
      <c r="K77" s="293"/>
      <c r="L77" s="293"/>
      <c r="M77" s="293"/>
      <c r="N77" s="293"/>
      <c r="O77" s="293"/>
      <c r="P77" s="293"/>
    </row>
    <row r="78" spans="1:16" ht="21" customHeight="1">
      <c r="A78" s="280"/>
      <c r="B78" s="291"/>
      <c r="C78" s="292"/>
      <c r="D78" s="281" t="str">
        <f t="shared" si="3"/>
        <v>□許可日から　　　　　日間</v>
      </c>
      <c r="E78" s="282"/>
      <c r="F78" s="282"/>
      <c r="G78" s="283"/>
      <c r="H78" s="75" t="s">
        <v>102</v>
      </c>
      <c r="I78" s="351" t="str">
        <f t="shared" si="4"/>
        <v>□</v>
      </c>
      <c r="J78" s="351"/>
      <c r="K78" s="351"/>
      <c r="L78" s="351"/>
      <c r="M78" s="351"/>
      <c r="N78" s="351"/>
      <c r="O78" s="351"/>
      <c r="P78" s="351"/>
    </row>
    <row r="79" spans="1:16" ht="21" customHeight="1">
      <c r="A79" s="294" t="s">
        <v>103</v>
      </c>
      <c r="B79" s="295"/>
      <c r="C79" s="296"/>
      <c r="D79" s="312" t="str">
        <f t="shared" si="3"/>
        <v>□ 　　年 　月</v>
      </c>
      <c r="E79" s="313"/>
      <c r="F79" s="314" t="str">
        <f>IF(F34="","",F34)</f>
        <v>日～　　年 　月 　日</v>
      </c>
      <c r="G79" s="315"/>
      <c r="H79" s="74" t="s">
        <v>49</v>
      </c>
      <c r="I79" s="355" t="str">
        <f t="shared" si="4"/>
        <v>□請負　　□直営　　□昼間　　□夜間</v>
      </c>
      <c r="J79" s="356"/>
      <c r="K79" s="356"/>
      <c r="L79" s="356"/>
      <c r="M79" s="356"/>
      <c r="N79" s="356"/>
      <c r="O79" s="356"/>
      <c r="P79" s="357"/>
    </row>
    <row r="80" spans="1:16" ht="21" customHeight="1">
      <c r="A80" s="297"/>
      <c r="B80" s="298"/>
      <c r="C80" s="299"/>
      <c r="D80" s="281" t="str">
        <f t="shared" si="3"/>
        <v>□許可日から　　　　　日間</v>
      </c>
      <c r="E80" s="282"/>
      <c r="F80" s="282"/>
      <c r="G80" s="283"/>
      <c r="H80" s="75" t="s">
        <v>38</v>
      </c>
      <c r="I80" s="284" t="str">
        <f t="shared" si="4"/>
        <v>□</v>
      </c>
      <c r="J80" s="285"/>
      <c r="K80" s="285"/>
      <c r="L80" s="285"/>
      <c r="M80" s="285"/>
      <c r="N80" s="285"/>
      <c r="O80" s="285"/>
      <c r="P80" s="286"/>
    </row>
    <row r="81" spans="1:16" ht="21" customHeight="1">
      <c r="A81" s="294" t="s">
        <v>50</v>
      </c>
      <c r="B81" s="295"/>
      <c r="C81" s="296"/>
      <c r="D81" s="355" t="str">
        <f t="shared" si="3"/>
        <v>事業者：</v>
      </c>
      <c r="E81" s="356"/>
      <c r="F81" s="356"/>
      <c r="G81" s="357"/>
      <c r="H81" s="206" t="s">
        <v>89</v>
      </c>
      <c r="I81" s="293" t="str">
        <f t="shared" si="4"/>
        <v>□位置図　□平面図　□断面図　□写真</v>
      </c>
      <c r="J81" s="293"/>
      <c r="K81" s="293"/>
      <c r="L81" s="293"/>
      <c r="M81" s="293"/>
      <c r="N81" s="293"/>
      <c r="O81" s="293"/>
      <c r="P81" s="293"/>
    </row>
    <row r="82" spans="1:16" ht="21" customHeight="1" thickBot="1">
      <c r="A82" s="371"/>
      <c r="B82" s="372"/>
      <c r="C82" s="373"/>
      <c r="D82" s="374" t="str">
        <f t="shared" si="3"/>
        <v>ＴＥＬ：</v>
      </c>
      <c r="E82" s="375"/>
      <c r="F82" s="375"/>
      <c r="G82" s="376"/>
      <c r="H82" s="207" t="s">
        <v>29</v>
      </c>
      <c r="I82" s="377" t="str">
        <f t="shared" si="4"/>
        <v>□公図　　□同意書　□</v>
      </c>
      <c r="J82" s="377"/>
      <c r="K82" s="377"/>
      <c r="L82" s="377"/>
      <c r="M82" s="377"/>
      <c r="N82" s="377"/>
      <c r="O82" s="377"/>
      <c r="P82" s="377"/>
    </row>
    <row r="83" spans="1:16" ht="14.25" customHeight="1">
      <c r="A83" s="280" t="s">
        <v>87</v>
      </c>
      <c r="B83" s="291"/>
      <c r="C83" s="292"/>
      <c r="D83" s="366" t="s">
        <v>56</v>
      </c>
      <c r="E83" s="367"/>
      <c r="F83" s="367"/>
      <c r="G83" s="368"/>
      <c r="H83" s="280" t="s">
        <v>37</v>
      </c>
      <c r="I83" s="369" t="str">
        <f>IF(I38="","",I38)</f>
        <v>占用料条例(規則)・法定外公共物条例(規則)</v>
      </c>
      <c r="J83" s="346"/>
      <c r="K83" s="346"/>
      <c r="L83" s="346"/>
      <c r="M83" s="346"/>
      <c r="N83" s="346"/>
      <c r="O83" s="346"/>
      <c r="P83" s="370"/>
    </row>
    <row r="84" spans="1:16" ht="14.25" customHeight="1">
      <c r="A84" s="297" t="s">
        <v>86</v>
      </c>
      <c r="B84" s="298"/>
      <c r="C84" s="299"/>
      <c r="D84" s="281" t="s">
        <v>1</v>
      </c>
      <c r="E84" s="282"/>
      <c r="F84" s="282"/>
      <c r="G84" s="283"/>
      <c r="H84" s="297"/>
      <c r="I84" s="284" t="str">
        <f>IF(I39="","",I39)</f>
        <v>第 　条 　号　により免除・減額　有料</v>
      </c>
      <c r="J84" s="285"/>
      <c r="K84" s="285"/>
      <c r="L84" s="285"/>
      <c r="M84" s="285"/>
      <c r="N84" s="285"/>
      <c r="O84" s="285"/>
      <c r="P84" s="286"/>
    </row>
    <row r="85" spans="1:16" ht="15" customHeight="1">
      <c r="A85" s="339" t="s">
        <v>94</v>
      </c>
      <c r="B85" s="340"/>
      <c r="C85" s="341"/>
      <c r="D85" s="138" t="s">
        <v>96</v>
      </c>
      <c r="E85" s="137"/>
      <c r="F85" s="137"/>
      <c r="G85" s="137"/>
      <c r="H85" s="135"/>
      <c r="I85" s="135"/>
      <c r="J85" s="135"/>
      <c r="K85" s="135"/>
      <c r="L85" s="135"/>
      <c r="M85" s="135"/>
      <c r="N85" s="135"/>
      <c r="O85" s="135"/>
      <c r="P85" s="136"/>
    </row>
    <row r="86" spans="1:16" ht="15" customHeight="1">
      <c r="A86" s="6" t="s">
        <v>408</v>
      </c>
      <c r="B86" s="220"/>
      <c r="C86" s="220"/>
      <c r="D86" s="92"/>
      <c r="E86" s="222"/>
      <c r="F86" s="222"/>
      <c r="G86" s="222"/>
      <c r="H86" s="222"/>
      <c r="I86" s="222"/>
      <c r="J86" s="222"/>
      <c r="K86" s="222"/>
      <c r="L86" s="222"/>
      <c r="N86" s="220"/>
      <c r="O86" s="220"/>
      <c r="P86" s="221"/>
    </row>
    <row r="87" spans="1:16" ht="15" customHeight="1">
      <c r="A87" s="13" t="s">
        <v>443</v>
      </c>
      <c r="H87" s="92" t="s">
        <v>409</v>
      </c>
      <c r="I87" s="230"/>
      <c r="J87" s="230"/>
      <c r="K87" s="230"/>
      <c r="L87" s="230"/>
      <c r="M87" s="230"/>
      <c r="N87" s="230"/>
      <c r="O87" s="230"/>
      <c r="P87" s="231"/>
    </row>
    <row r="88" spans="1:16" ht="15" customHeight="1">
      <c r="A88" s="13" t="s">
        <v>410</v>
      </c>
      <c r="H88" s="92" t="s">
        <v>448</v>
      </c>
      <c r="I88" s="235"/>
      <c r="J88" s="235"/>
      <c r="K88" s="235"/>
      <c r="L88" s="235"/>
      <c r="M88" s="235"/>
      <c r="N88" s="235"/>
      <c r="O88" s="235"/>
      <c r="P88" s="236"/>
    </row>
    <row r="89" spans="1:16" ht="15" customHeight="1">
      <c r="A89" s="13" t="s">
        <v>411</v>
      </c>
      <c r="H89" s="92" t="s">
        <v>447</v>
      </c>
      <c r="I89" s="235"/>
      <c r="J89" s="235"/>
      <c r="K89" s="235"/>
      <c r="L89" s="235"/>
      <c r="M89" s="235"/>
      <c r="N89" s="235"/>
      <c r="O89" s="235"/>
      <c r="P89" s="236"/>
    </row>
    <row r="90" spans="1:16" ht="15" customHeight="1">
      <c r="A90" s="13" t="s">
        <v>412</v>
      </c>
      <c r="H90" s="92" t="s">
        <v>414</v>
      </c>
      <c r="I90" s="235"/>
      <c r="J90" s="235"/>
      <c r="K90" s="235"/>
      <c r="L90" s="235"/>
      <c r="M90" s="235"/>
      <c r="N90" s="235"/>
      <c r="O90" s="235"/>
      <c r="P90" s="236"/>
    </row>
    <row r="91" spans="1:16" ht="15" customHeight="1">
      <c r="A91" s="13" t="s">
        <v>413</v>
      </c>
      <c r="H91" s="92" t="s">
        <v>416</v>
      </c>
      <c r="I91" s="235"/>
      <c r="J91" s="235"/>
      <c r="K91" s="235"/>
      <c r="L91" s="235"/>
      <c r="M91" s="235"/>
      <c r="N91" s="235"/>
      <c r="O91" s="235"/>
      <c r="P91" s="236"/>
    </row>
    <row r="92" spans="1:16" ht="15" customHeight="1">
      <c r="A92" s="13" t="s">
        <v>415</v>
      </c>
      <c r="H92" s="92" t="s">
        <v>418</v>
      </c>
      <c r="I92" s="235"/>
      <c r="J92" s="235"/>
      <c r="K92" s="235"/>
      <c r="L92" s="235"/>
      <c r="M92" s="235"/>
      <c r="N92" s="235"/>
      <c r="O92" s="235"/>
      <c r="P92" s="236"/>
    </row>
    <row r="93" spans="1:16" ht="15" customHeight="1">
      <c r="A93" s="13" t="s">
        <v>417</v>
      </c>
      <c r="H93" s="92" t="s">
        <v>420</v>
      </c>
      <c r="I93" s="235"/>
      <c r="J93" s="235"/>
      <c r="K93" s="235"/>
      <c r="L93" s="235"/>
      <c r="M93" s="235"/>
      <c r="N93" s="235"/>
      <c r="O93" s="235"/>
      <c r="P93" s="236"/>
    </row>
    <row r="94" spans="1:16" ht="15" customHeight="1">
      <c r="A94" s="13" t="s">
        <v>419</v>
      </c>
      <c r="B94" s="92"/>
      <c r="H94" s="92" t="s">
        <v>422</v>
      </c>
      <c r="I94" s="235"/>
      <c r="J94" s="235"/>
      <c r="K94" s="235"/>
      <c r="L94" s="235"/>
      <c r="M94" s="235"/>
      <c r="N94" s="235"/>
      <c r="O94" s="235"/>
      <c r="P94" s="236"/>
    </row>
    <row r="95" spans="1:16" ht="15" customHeight="1">
      <c r="A95" s="13" t="s">
        <v>421</v>
      </c>
      <c r="B95" s="92"/>
      <c r="H95" s="92" t="s">
        <v>445</v>
      </c>
      <c r="I95" s="234"/>
      <c r="J95" s="234"/>
      <c r="K95" s="234"/>
      <c r="L95" s="234"/>
      <c r="M95" s="234"/>
      <c r="N95" s="235"/>
      <c r="O95" s="235"/>
      <c r="P95" s="236"/>
    </row>
    <row r="96" spans="1:16" ht="15" customHeight="1">
      <c r="A96" s="13" t="s">
        <v>423</v>
      </c>
      <c r="B96" s="92"/>
      <c r="C96" s="92"/>
      <c r="H96" s="235" t="s">
        <v>459</v>
      </c>
      <c r="I96" s="235"/>
      <c r="J96" s="235"/>
      <c r="K96" s="235"/>
      <c r="L96" s="235"/>
      <c r="M96" s="235"/>
      <c r="N96" s="235"/>
      <c r="O96" s="235"/>
      <c r="P96" s="236"/>
    </row>
    <row r="97" spans="1:18" ht="15" customHeight="1">
      <c r="A97" s="13" t="s">
        <v>444</v>
      </c>
      <c r="B97" s="92"/>
      <c r="C97" s="92"/>
      <c r="H97" s="235" t="s">
        <v>460</v>
      </c>
      <c r="I97" s="235"/>
      <c r="J97" s="235"/>
      <c r="K97" s="235"/>
      <c r="L97" s="235"/>
      <c r="M97" s="235"/>
      <c r="N97" s="235"/>
      <c r="O97" s="235"/>
      <c r="P97" s="236"/>
    </row>
    <row r="98" spans="1:18" ht="15" customHeight="1">
      <c r="A98" s="13" t="s">
        <v>424</v>
      </c>
      <c r="B98" s="235"/>
      <c r="C98" s="235"/>
      <c r="D98" s="235"/>
      <c r="E98" s="235"/>
      <c r="F98" s="235"/>
      <c r="G98" s="235"/>
      <c r="H98" s="364" t="s">
        <v>461</v>
      </c>
      <c r="I98" s="364"/>
      <c r="J98" s="364"/>
      <c r="K98" s="364"/>
      <c r="L98" s="364"/>
      <c r="M98" s="364"/>
      <c r="N98" s="364"/>
      <c r="O98" s="364"/>
      <c r="P98" s="365"/>
    </row>
    <row r="99" spans="1:18" ht="15" customHeight="1">
      <c r="A99" s="13" t="s">
        <v>425</v>
      </c>
      <c r="B99" s="235"/>
      <c r="C99" s="235"/>
      <c r="D99" s="235"/>
      <c r="E99" s="235"/>
      <c r="F99" s="235"/>
      <c r="G99" s="235"/>
      <c r="H99" s="235" t="s">
        <v>449</v>
      </c>
      <c r="I99" s="235"/>
      <c r="J99" s="235"/>
      <c r="K99" s="235"/>
      <c r="L99" s="235"/>
      <c r="M99" s="235"/>
      <c r="N99" s="235"/>
      <c r="O99" s="235"/>
      <c r="P99" s="236"/>
    </row>
    <row r="100" spans="1:18" ht="15" customHeight="1">
      <c r="A100" s="13" t="s">
        <v>426</v>
      </c>
      <c r="B100" s="235"/>
      <c r="C100" s="235"/>
      <c r="D100" s="235"/>
      <c r="E100" s="235"/>
      <c r="F100" s="235"/>
      <c r="G100" s="235"/>
      <c r="H100" s="235" t="s">
        <v>446</v>
      </c>
      <c r="I100" s="235"/>
      <c r="J100" s="235"/>
      <c r="K100" s="235"/>
      <c r="L100" s="235"/>
      <c r="M100" s="235"/>
      <c r="N100" s="235"/>
      <c r="O100" s="235"/>
      <c r="P100" s="236"/>
    </row>
    <row r="101" spans="1:18" ht="15" customHeight="1">
      <c r="A101" s="13" t="s">
        <v>427</v>
      </c>
      <c r="B101" s="235"/>
      <c r="C101" s="235"/>
      <c r="D101" s="235"/>
      <c r="E101" s="235"/>
      <c r="F101" s="235"/>
      <c r="G101" s="235"/>
      <c r="H101" s="235" t="s">
        <v>428</v>
      </c>
      <c r="I101" s="235"/>
      <c r="J101" s="235"/>
      <c r="K101" s="235"/>
      <c r="L101" s="235"/>
      <c r="M101" s="235"/>
      <c r="N101" s="235"/>
      <c r="O101" s="235"/>
      <c r="P101" s="236"/>
    </row>
    <row r="102" spans="1:18" ht="15" customHeight="1">
      <c r="A102" s="13" t="s">
        <v>429</v>
      </c>
      <c r="B102" s="235"/>
      <c r="C102" s="235"/>
      <c r="D102" s="235"/>
      <c r="E102" s="235"/>
      <c r="F102" s="235"/>
      <c r="G102" s="235"/>
      <c r="H102" s="235" t="s">
        <v>430</v>
      </c>
      <c r="I102" s="235"/>
      <c r="J102" s="235"/>
      <c r="K102" s="235"/>
      <c r="L102" s="235"/>
      <c r="M102" s="235"/>
      <c r="N102" s="235"/>
      <c r="O102" s="235"/>
      <c r="P102" s="236"/>
    </row>
    <row r="103" spans="1:18" ht="15" customHeight="1">
      <c r="A103" s="13" t="s">
        <v>431</v>
      </c>
      <c r="B103" s="235"/>
      <c r="C103" s="235"/>
      <c r="D103" s="235"/>
      <c r="E103" s="235"/>
      <c r="F103" s="235"/>
      <c r="G103" s="235"/>
      <c r="H103" s="235" t="s">
        <v>462</v>
      </c>
      <c r="I103" s="235"/>
      <c r="J103" s="235"/>
      <c r="K103" s="235"/>
      <c r="L103" s="235"/>
      <c r="M103" s="235"/>
      <c r="N103" s="235"/>
      <c r="O103" s="235"/>
      <c r="P103" s="236"/>
      <c r="Q103" s="235"/>
      <c r="R103" s="235"/>
    </row>
    <row r="104" spans="1:18" ht="15" customHeight="1">
      <c r="A104" s="13" t="s">
        <v>432</v>
      </c>
      <c r="B104" s="235"/>
      <c r="C104" s="235"/>
      <c r="D104" s="235"/>
      <c r="E104" s="235"/>
      <c r="F104" s="235"/>
      <c r="G104" s="235"/>
      <c r="H104" s="235"/>
      <c r="I104" s="235"/>
      <c r="J104" s="235"/>
      <c r="K104" s="235"/>
      <c r="L104" s="235"/>
      <c r="M104" s="235"/>
      <c r="N104" s="235"/>
      <c r="O104" s="235"/>
      <c r="P104" s="236"/>
    </row>
    <row r="105" spans="1:18" ht="15" customHeight="1">
      <c r="A105" s="223"/>
      <c r="B105" s="232"/>
      <c r="C105" s="232"/>
      <c r="D105" s="232"/>
      <c r="E105" s="232"/>
      <c r="F105" s="232"/>
      <c r="G105" s="232"/>
      <c r="H105" s="232"/>
      <c r="I105" s="232"/>
      <c r="J105" s="232"/>
      <c r="K105" s="232"/>
      <c r="L105" s="232"/>
      <c r="M105" s="232"/>
      <c r="N105" s="232"/>
      <c r="O105" s="232"/>
      <c r="P105" s="233"/>
    </row>
    <row r="106" spans="1:18" ht="2.25" customHeight="1">
      <c r="A106" s="10"/>
    </row>
    <row r="107" spans="1:18" ht="3" customHeight="1">
      <c r="I107" s="72"/>
      <c r="J107" s="73"/>
      <c r="K107" s="72"/>
      <c r="L107" s="73"/>
      <c r="M107" s="28"/>
      <c r="N107" s="21"/>
      <c r="O107" s="278" t="str">
        <f>IF(記入用!C31="","号 ",CONCATENATE(記入用!C31," 号 "))</f>
        <v xml:space="preserve">号 </v>
      </c>
      <c r="P107" s="278"/>
    </row>
    <row r="108" spans="1:18" ht="12" customHeight="1">
      <c r="A108" s="311" t="s">
        <v>144</v>
      </c>
      <c r="B108" s="311"/>
      <c r="C108" s="311"/>
      <c r="D108" s="311"/>
      <c r="E108" s="311"/>
      <c r="F108" s="311"/>
      <c r="G108" s="311"/>
      <c r="H108" s="15"/>
      <c r="I108" s="280"/>
      <c r="J108" s="71"/>
      <c r="K108" s="280"/>
      <c r="L108" s="71"/>
      <c r="M108" s="280"/>
      <c r="N108" s="71"/>
      <c r="O108" s="278"/>
      <c r="P108" s="278"/>
    </row>
    <row r="109" spans="1:18" ht="12.75" customHeight="1">
      <c r="A109" s="311"/>
      <c r="B109" s="311"/>
      <c r="C109" s="311"/>
      <c r="D109" s="311"/>
      <c r="E109" s="311"/>
      <c r="F109" s="311"/>
      <c r="G109" s="311"/>
      <c r="H109" s="15"/>
      <c r="I109" s="280"/>
      <c r="J109" s="71"/>
      <c r="K109" s="280"/>
      <c r="L109" s="71"/>
      <c r="M109" s="280"/>
      <c r="N109" s="71"/>
      <c r="O109" s="279" t="str">
        <f>IF(記入用!C34="","年　　　月　　　日 ",記入用!C34)</f>
        <v xml:space="preserve">年　　　月　　　日 </v>
      </c>
      <c r="P109" s="279"/>
    </row>
    <row r="110" spans="1:18" ht="3" customHeight="1">
      <c r="A110" s="88"/>
      <c r="B110" s="88"/>
      <c r="C110" s="88"/>
      <c r="D110" s="88"/>
      <c r="E110" s="88"/>
      <c r="F110" s="88"/>
      <c r="G110" s="14"/>
      <c r="H110" s="15"/>
      <c r="I110" s="79"/>
      <c r="J110" s="80"/>
      <c r="K110" s="79"/>
      <c r="L110" s="80"/>
      <c r="M110" s="79"/>
      <c r="N110" s="80"/>
      <c r="O110" s="279"/>
      <c r="P110" s="279"/>
    </row>
    <row r="111" spans="1:18" ht="15" customHeight="1">
      <c r="B111" s="16"/>
      <c r="C111" s="16"/>
      <c r="D111" s="17"/>
    </row>
    <row r="112" spans="1:18" ht="15" customHeight="1">
      <c r="O112" s="363" t="str">
        <f>IF(記入用!C9="","年　　　月　　　日 ",記入用!C9)</f>
        <v xml:space="preserve">年　　　月　　　日 </v>
      </c>
      <c r="P112" s="363"/>
    </row>
    <row r="113" spans="1:16" ht="15" customHeight="1">
      <c r="A113" s="87" t="s">
        <v>39</v>
      </c>
      <c r="B113" s="87"/>
      <c r="C113" s="87"/>
      <c r="D113" s="87"/>
      <c r="E113" s="87"/>
      <c r="F113" s="87"/>
      <c r="G113" s="87"/>
      <c r="H113" s="87"/>
    </row>
    <row r="114" spans="1:16" ht="15" customHeight="1">
      <c r="A114" s="87"/>
      <c r="B114" s="87"/>
      <c r="C114" s="87"/>
      <c r="D114" s="87"/>
      <c r="E114" s="87"/>
      <c r="F114" s="87"/>
      <c r="G114" s="87"/>
      <c r="H114" s="87"/>
    </row>
    <row r="115" spans="1:16" ht="15" customHeight="1">
      <c r="A115" s="87" t="s">
        <v>180</v>
      </c>
      <c r="B115" s="87"/>
      <c r="C115" s="87"/>
      <c r="D115" s="87"/>
      <c r="E115" s="87"/>
      <c r="F115" s="87"/>
      <c r="G115" s="87"/>
      <c r="H115" s="87"/>
    </row>
    <row r="116" spans="1:16" ht="15" customHeight="1">
      <c r="B116" s="87"/>
      <c r="C116" s="87"/>
      <c r="D116" s="87"/>
      <c r="E116" s="87"/>
      <c r="F116" s="87"/>
      <c r="G116" s="87"/>
      <c r="H116" s="87"/>
    </row>
    <row r="117" spans="1:16" ht="15" customHeight="1">
      <c r="A117" s="87"/>
      <c r="B117" s="87"/>
      <c r="C117" s="87"/>
      <c r="D117" s="87"/>
      <c r="E117" s="87"/>
      <c r="F117" s="87"/>
      <c r="G117" s="87"/>
      <c r="H117" s="87"/>
      <c r="O117" s="87"/>
      <c r="P117" s="89" t="s">
        <v>407</v>
      </c>
    </row>
    <row r="118" spans="1:16" ht="15" customHeight="1">
      <c r="A118" s="92"/>
      <c r="B118" s="92"/>
      <c r="C118" s="92"/>
      <c r="D118" s="92"/>
      <c r="E118" s="92"/>
      <c r="F118" s="92"/>
      <c r="G118" s="92"/>
      <c r="H118" s="92"/>
      <c r="O118" s="92"/>
      <c r="P118" s="96"/>
    </row>
    <row r="119" spans="1:16" ht="15" customHeight="1">
      <c r="A119" s="97"/>
      <c r="B119" s="97"/>
      <c r="C119" s="97"/>
      <c r="D119" s="97"/>
      <c r="E119" s="97"/>
      <c r="F119" s="97"/>
      <c r="G119" s="97"/>
      <c r="H119" s="97"/>
      <c r="I119" s="98"/>
      <c r="J119" s="98"/>
      <c r="K119" s="98"/>
      <c r="L119" s="98"/>
      <c r="M119" s="98"/>
      <c r="N119" s="98"/>
      <c r="O119" s="97"/>
      <c r="P119" s="114"/>
    </row>
    <row r="120" spans="1:16" ht="15" customHeight="1">
      <c r="A120" s="92"/>
      <c r="B120" s="92"/>
      <c r="C120" s="92"/>
      <c r="D120" s="92"/>
      <c r="E120" s="92"/>
      <c r="F120" s="92"/>
      <c r="G120" s="92"/>
      <c r="H120" s="92"/>
      <c r="O120" s="92"/>
      <c r="P120" s="96"/>
    </row>
    <row r="121" spans="1:16" ht="24" customHeight="1">
      <c r="G121" s="89" t="s">
        <v>62</v>
      </c>
      <c r="H121" s="212" t="str">
        <f>IF(記入用!C14="","",記入用!C14)</f>
        <v/>
      </c>
      <c r="I121" s="10"/>
    </row>
    <row r="122" spans="1:16" ht="24" customHeight="1">
      <c r="G122" s="89" t="s">
        <v>63</v>
      </c>
      <c r="H122" s="285" t="str">
        <f>IF(記入用!C16="","",記入用!C16)</f>
        <v/>
      </c>
      <c r="I122" s="285"/>
      <c r="J122" s="285"/>
      <c r="K122" s="285"/>
      <c r="L122" s="285"/>
      <c r="M122" s="285"/>
      <c r="N122" s="285"/>
      <c r="O122" s="285"/>
      <c r="P122" s="285"/>
    </row>
    <row r="123" spans="1:16" ht="24" customHeight="1">
      <c r="G123" s="345" t="s">
        <v>112</v>
      </c>
      <c r="H123" s="356" t="str">
        <f>IF(記入用!C18="","",記入用!C18)</f>
        <v/>
      </c>
      <c r="I123" s="356"/>
      <c r="J123" s="356"/>
      <c r="K123" s="356"/>
      <c r="L123" s="356"/>
      <c r="M123" s="356"/>
      <c r="N123" s="356"/>
      <c r="O123" s="356"/>
      <c r="P123" s="356"/>
    </row>
    <row r="124" spans="1:16" ht="24" customHeight="1">
      <c r="G124" s="345"/>
      <c r="H124" s="285" t="str">
        <f>IF(記入用!C20="","",記入用!C20)</f>
        <v/>
      </c>
      <c r="I124" s="285"/>
      <c r="J124" s="285"/>
      <c r="K124" s="285"/>
      <c r="L124" s="285"/>
      <c r="M124" s="285"/>
      <c r="N124" s="285"/>
      <c r="O124" s="285"/>
      <c r="P124" s="285"/>
    </row>
    <row r="125" spans="1:16" ht="24" customHeight="1">
      <c r="G125" s="89" t="s">
        <v>64</v>
      </c>
      <c r="H125" s="343" t="str">
        <f>IF(記入用!C22="","",記入用!C22)</f>
        <v/>
      </c>
      <c r="I125" s="343"/>
      <c r="J125" s="343"/>
      <c r="K125" s="343"/>
      <c r="L125" s="343"/>
      <c r="M125" s="343"/>
      <c r="N125" s="343"/>
      <c r="O125" s="343"/>
      <c r="P125" s="343"/>
    </row>
    <row r="126" spans="1:16" ht="24" customHeight="1">
      <c r="G126" s="89" t="s">
        <v>65</v>
      </c>
      <c r="H126" s="343" t="str">
        <f>IF(記入用!C24="","",記入用!C24)</f>
        <v/>
      </c>
      <c r="I126" s="343"/>
      <c r="J126" s="343"/>
      <c r="K126" s="343"/>
      <c r="L126" s="343"/>
      <c r="M126" s="343"/>
      <c r="N126" s="343"/>
      <c r="O126" s="343"/>
      <c r="P126" s="343"/>
    </row>
    <row r="128" spans="1:16" ht="24" customHeight="1">
      <c r="A128" s="294" t="s">
        <v>81</v>
      </c>
      <c r="B128" s="295"/>
      <c r="C128" s="296"/>
      <c r="D128" s="361" t="str">
        <f>IF(D23="","",D23)</f>
        <v/>
      </c>
      <c r="E128" s="361"/>
      <c r="F128" s="361"/>
      <c r="G128" s="361"/>
      <c r="H128" s="361"/>
      <c r="I128" s="361"/>
      <c r="J128" s="361"/>
      <c r="K128" s="361"/>
      <c r="L128" s="361"/>
      <c r="M128" s="361"/>
      <c r="N128" s="361"/>
      <c r="O128" s="361"/>
      <c r="P128" s="361"/>
    </row>
    <row r="129" spans="1:16" ht="24" customHeight="1">
      <c r="A129" s="287" t="s">
        <v>82</v>
      </c>
      <c r="B129" s="288"/>
      <c r="C129" s="289"/>
      <c r="D129" s="362" t="str">
        <f>IF(D24="","",D24)</f>
        <v xml:space="preserve"> 伊丹市</v>
      </c>
      <c r="E129" s="343"/>
      <c r="F129" s="343"/>
      <c r="G129" s="343"/>
      <c r="H129" s="343"/>
      <c r="I129" s="287" t="s">
        <v>88</v>
      </c>
      <c r="J129" s="288"/>
      <c r="K129" s="288"/>
      <c r="L129" s="288"/>
      <c r="M129" s="288"/>
      <c r="N129" s="289"/>
      <c r="O129" s="287" t="str">
        <f>IF(O24="","",O24)</f>
        <v>市道　　　　　　　号線</v>
      </c>
      <c r="P129" s="289"/>
    </row>
    <row r="130" spans="1:16" ht="15" customHeight="1">
      <c r="A130" s="280" t="s">
        <v>127</v>
      </c>
      <c r="B130" s="291"/>
      <c r="C130" s="292"/>
      <c r="D130" s="339" t="s">
        <v>59</v>
      </c>
      <c r="E130" s="340"/>
      <c r="F130" s="340"/>
      <c r="G130" s="341"/>
      <c r="H130" s="342" t="s">
        <v>90</v>
      </c>
      <c r="I130" s="342"/>
      <c r="J130" s="342"/>
      <c r="K130" s="342"/>
      <c r="L130" s="342"/>
      <c r="M130" s="342"/>
      <c r="N130" s="342"/>
      <c r="O130" s="340" t="s">
        <v>91</v>
      </c>
      <c r="P130" s="341"/>
    </row>
    <row r="131" spans="1:16" ht="15" customHeight="1">
      <c r="A131" s="280"/>
      <c r="B131" s="291"/>
      <c r="C131" s="292"/>
      <c r="D131" s="18" t="s">
        <v>51</v>
      </c>
      <c r="E131" s="18" t="s">
        <v>52</v>
      </c>
      <c r="F131" s="287" t="s">
        <v>389</v>
      </c>
      <c r="G131" s="289"/>
      <c r="H131" s="83" t="s">
        <v>53</v>
      </c>
      <c r="I131" s="294" t="s">
        <v>54</v>
      </c>
      <c r="J131" s="295"/>
      <c r="K131" s="295"/>
      <c r="L131" s="295"/>
      <c r="M131" s="295"/>
      <c r="N131" s="296"/>
      <c r="O131" s="84" t="s">
        <v>55</v>
      </c>
      <c r="P131" s="85" t="s">
        <v>388</v>
      </c>
    </row>
    <row r="132" spans="1:16" ht="24" customHeight="1">
      <c r="A132" s="330" t="s">
        <v>83</v>
      </c>
      <c r="B132" s="331"/>
      <c r="C132" s="332"/>
      <c r="D132" s="101" t="str">
        <f t="shared" ref="D132:F133" si="5">IF(D27="","",D27)</f>
        <v/>
      </c>
      <c r="E132" s="101" t="str">
        <f t="shared" si="5"/>
        <v/>
      </c>
      <c r="F132" s="333" t="str">
        <f t="shared" si="5"/>
        <v/>
      </c>
      <c r="G132" s="334"/>
      <c r="H132" s="102" t="str">
        <f>IF(H27="","",H27)</f>
        <v/>
      </c>
      <c r="I132" s="335" t="str">
        <f>IF(I27="","",I27)</f>
        <v/>
      </c>
      <c r="J132" s="335"/>
      <c r="K132" s="335"/>
      <c r="L132" s="335"/>
      <c r="M132" s="335"/>
      <c r="N132" s="335"/>
      <c r="O132" s="103" t="str">
        <f>IF(O27="","",O27)</f>
        <v/>
      </c>
      <c r="P132" s="104" t="str">
        <f>IF(P27="","",P27)</f>
        <v/>
      </c>
    </row>
    <row r="133" spans="1:16" ht="24" customHeight="1">
      <c r="A133" s="336" t="s">
        <v>84</v>
      </c>
      <c r="B133" s="337"/>
      <c r="C133" s="338"/>
      <c r="D133" s="105" t="str">
        <f t="shared" si="5"/>
        <v/>
      </c>
      <c r="E133" s="105" t="str">
        <f t="shared" si="5"/>
        <v/>
      </c>
      <c r="F133" s="324" t="str">
        <f t="shared" si="5"/>
        <v/>
      </c>
      <c r="G133" s="325"/>
      <c r="H133" s="106" t="str">
        <f>IF(H28="","",H28)</f>
        <v/>
      </c>
      <c r="I133" s="326" t="str">
        <f>IF(I28="","",I28)</f>
        <v/>
      </c>
      <c r="J133" s="326"/>
      <c r="K133" s="326"/>
      <c r="L133" s="326"/>
      <c r="M133" s="326"/>
      <c r="N133" s="326"/>
      <c r="O133" s="107" t="str">
        <f>IF(O28="","",O28)</f>
        <v/>
      </c>
      <c r="P133" s="108" t="str">
        <f>IF(P28="","",P28)</f>
        <v/>
      </c>
    </row>
    <row r="134" spans="1:16" ht="24" customHeight="1">
      <c r="A134" s="321" t="s">
        <v>79</v>
      </c>
      <c r="B134" s="322"/>
      <c r="C134" s="323"/>
      <c r="D134" s="105" t="str">
        <f t="shared" ref="D134:D136" si="6">IF(D29="","",D29)</f>
        <v/>
      </c>
      <c r="E134" s="105" t="str">
        <f>IF(E29="","",E29)</f>
        <v/>
      </c>
      <c r="F134" s="324" t="str">
        <f t="shared" ref="F134:F136" si="7">IF(F29="","",F29)</f>
        <v/>
      </c>
      <c r="G134" s="325"/>
      <c r="H134" s="106" t="str">
        <f t="shared" ref="H134:I136" si="8">IF(H29="","",H29)</f>
        <v/>
      </c>
      <c r="I134" s="326" t="str">
        <f t="shared" si="8"/>
        <v/>
      </c>
      <c r="J134" s="326"/>
      <c r="K134" s="326"/>
      <c r="L134" s="326"/>
      <c r="M134" s="326"/>
      <c r="N134" s="326"/>
      <c r="O134" s="107" t="str">
        <f t="shared" ref="O134:P136" si="9">IF(O29="","",O29)</f>
        <v/>
      </c>
      <c r="P134" s="108" t="str">
        <f t="shared" si="9"/>
        <v/>
      </c>
    </row>
    <row r="135" spans="1:16" ht="24" customHeight="1">
      <c r="A135" s="327" t="s">
        <v>113</v>
      </c>
      <c r="B135" s="328"/>
      <c r="C135" s="329"/>
      <c r="D135" s="105" t="str">
        <f t="shared" si="6"/>
        <v/>
      </c>
      <c r="E135" s="105" t="str">
        <f>IF(E30="","",E30)</f>
        <v/>
      </c>
      <c r="F135" s="324" t="str">
        <f t="shared" si="7"/>
        <v/>
      </c>
      <c r="G135" s="325"/>
      <c r="H135" s="106" t="str">
        <f t="shared" si="8"/>
        <v/>
      </c>
      <c r="I135" s="326" t="str">
        <f t="shared" si="8"/>
        <v/>
      </c>
      <c r="J135" s="326"/>
      <c r="K135" s="326"/>
      <c r="L135" s="326"/>
      <c r="M135" s="326"/>
      <c r="N135" s="326"/>
      <c r="O135" s="107" t="str">
        <f t="shared" si="9"/>
        <v/>
      </c>
      <c r="P135" s="108" t="str">
        <f t="shared" si="9"/>
        <v/>
      </c>
    </row>
    <row r="136" spans="1:16" ht="21" customHeight="1">
      <c r="A136" s="348" t="s">
        <v>79</v>
      </c>
      <c r="B136" s="349"/>
      <c r="C136" s="350"/>
      <c r="D136" s="105" t="str">
        <f t="shared" si="6"/>
        <v/>
      </c>
      <c r="E136" s="110" t="str">
        <f>IF(E31="","",E31)</f>
        <v/>
      </c>
      <c r="F136" s="324" t="str">
        <f t="shared" si="7"/>
        <v/>
      </c>
      <c r="G136" s="325"/>
      <c r="H136" s="106" t="str">
        <f t="shared" si="8"/>
        <v/>
      </c>
      <c r="I136" s="326" t="str">
        <f t="shared" si="8"/>
        <v/>
      </c>
      <c r="J136" s="326"/>
      <c r="K136" s="326"/>
      <c r="L136" s="326"/>
      <c r="M136" s="326"/>
      <c r="N136" s="326"/>
      <c r="O136" s="107" t="str">
        <f t="shared" si="9"/>
        <v/>
      </c>
      <c r="P136" s="108" t="str">
        <f t="shared" si="9"/>
        <v/>
      </c>
    </row>
    <row r="137" spans="1:16" ht="21" customHeight="1">
      <c r="A137" s="280" t="s">
        <v>85</v>
      </c>
      <c r="B137" s="291"/>
      <c r="C137" s="292"/>
      <c r="D137" s="312" t="str">
        <f t="shared" ref="D137:D142" si="10">IF(D32="","",D32)</f>
        <v>□ 　　年 　月</v>
      </c>
      <c r="E137" s="313"/>
      <c r="F137" s="313" t="str">
        <f>IF(F32="","",F32)</f>
        <v>日～　　年 　月 　日</v>
      </c>
      <c r="G137" s="352"/>
      <c r="H137" s="81" t="s">
        <v>101</v>
      </c>
      <c r="I137" s="293" t="str">
        <f t="shared" ref="I137:I142" si="11">IF(I32="","",I32)</f>
        <v>□添付書類のとおり</v>
      </c>
      <c r="J137" s="293"/>
      <c r="K137" s="293"/>
      <c r="L137" s="293"/>
      <c r="M137" s="293"/>
      <c r="N137" s="293"/>
      <c r="O137" s="293"/>
      <c r="P137" s="293"/>
    </row>
    <row r="138" spans="1:16" ht="21" customHeight="1">
      <c r="A138" s="280"/>
      <c r="B138" s="291"/>
      <c r="C138" s="292"/>
      <c r="D138" s="281" t="str">
        <f t="shared" si="10"/>
        <v>□許可日から　　　　　日間</v>
      </c>
      <c r="E138" s="282"/>
      <c r="F138" s="282"/>
      <c r="G138" s="283"/>
      <c r="H138" s="82" t="s">
        <v>102</v>
      </c>
      <c r="I138" s="351" t="str">
        <f t="shared" si="11"/>
        <v>□</v>
      </c>
      <c r="J138" s="351"/>
      <c r="K138" s="351"/>
      <c r="L138" s="351"/>
      <c r="M138" s="351"/>
      <c r="N138" s="351"/>
      <c r="O138" s="351"/>
      <c r="P138" s="351"/>
    </row>
    <row r="139" spans="1:16" ht="21" customHeight="1">
      <c r="A139" s="294" t="s">
        <v>103</v>
      </c>
      <c r="B139" s="295"/>
      <c r="C139" s="296"/>
      <c r="D139" s="312" t="str">
        <f t="shared" si="10"/>
        <v>□ 　　年 　月</v>
      </c>
      <c r="E139" s="313"/>
      <c r="F139" s="314" t="str">
        <f>IF(F34="","",F34)</f>
        <v>日～　　年 　月 　日</v>
      </c>
      <c r="G139" s="315"/>
      <c r="H139" s="81" t="s">
        <v>49</v>
      </c>
      <c r="I139" s="355" t="str">
        <f t="shared" si="11"/>
        <v>□請負　　□直営　　□昼間　　□夜間</v>
      </c>
      <c r="J139" s="356"/>
      <c r="K139" s="356"/>
      <c r="L139" s="356"/>
      <c r="M139" s="356"/>
      <c r="N139" s="356"/>
      <c r="O139" s="356"/>
      <c r="P139" s="357"/>
    </row>
    <row r="140" spans="1:16" ht="21" customHeight="1">
      <c r="A140" s="297"/>
      <c r="B140" s="298"/>
      <c r="C140" s="299"/>
      <c r="D140" s="281" t="str">
        <f t="shared" si="10"/>
        <v>□許可日から　　　　　日間</v>
      </c>
      <c r="E140" s="282"/>
      <c r="F140" s="282"/>
      <c r="G140" s="283"/>
      <c r="H140" s="82" t="s">
        <v>38</v>
      </c>
      <c r="I140" s="284" t="str">
        <f t="shared" si="11"/>
        <v>□</v>
      </c>
      <c r="J140" s="285"/>
      <c r="K140" s="285"/>
      <c r="L140" s="285"/>
      <c r="M140" s="285"/>
      <c r="N140" s="285"/>
      <c r="O140" s="285"/>
      <c r="P140" s="286"/>
    </row>
    <row r="141" spans="1:16" ht="21" customHeight="1">
      <c r="A141" s="294" t="s">
        <v>50</v>
      </c>
      <c r="B141" s="295"/>
      <c r="C141" s="296"/>
      <c r="D141" s="358" t="str">
        <f t="shared" si="10"/>
        <v>事業者：</v>
      </c>
      <c r="E141" s="359"/>
      <c r="F141" s="359"/>
      <c r="G141" s="360"/>
      <c r="H141" s="81" t="s">
        <v>89</v>
      </c>
      <c r="I141" s="351" t="str">
        <f t="shared" si="11"/>
        <v>□位置図　□平面図　□断面図　□写真</v>
      </c>
      <c r="J141" s="351"/>
      <c r="K141" s="351"/>
      <c r="L141" s="351"/>
      <c r="M141" s="351"/>
      <c r="N141" s="351"/>
      <c r="O141" s="351"/>
      <c r="P141" s="351"/>
    </row>
    <row r="142" spans="1:16" ht="15" customHeight="1">
      <c r="A142" s="297"/>
      <c r="B142" s="298"/>
      <c r="C142" s="299"/>
      <c r="D142" s="281" t="str">
        <f t="shared" si="10"/>
        <v>ＴＥＬ：</v>
      </c>
      <c r="E142" s="282"/>
      <c r="F142" s="282"/>
      <c r="G142" s="283"/>
      <c r="H142" s="82" t="s">
        <v>29</v>
      </c>
      <c r="I142" s="354" t="str">
        <f t="shared" si="11"/>
        <v>□公図　　□同意書　□</v>
      </c>
      <c r="J142" s="354"/>
      <c r="K142" s="354"/>
      <c r="L142" s="354"/>
      <c r="M142" s="354"/>
      <c r="N142" s="354"/>
      <c r="O142" s="354"/>
      <c r="P142" s="354"/>
    </row>
    <row r="143" spans="1:16" ht="15" customHeight="1">
      <c r="A143" s="90" t="s">
        <v>146</v>
      </c>
      <c r="B143" s="19"/>
      <c r="C143" s="19"/>
      <c r="D143" s="19"/>
      <c r="E143" s="19"/>
      <c r="F143" s="19"/>
      <c r="G143" s="19"/>
      <c r="H143" s="19"/>
      <c r="I143" s="19"/>
      <c r="J143" s="19"/>
      <c r="K143" s="19"/>
      <c r="L143" s="19"/>
      <c r="M143" s="19"/>
      <c r="N143" s="19"/>
      <c r="O143" s="19"/>
      <c r="P143" s="19"/>
    </row>
    <row r="145" spans="1:18" ht="15" customHeight="1">
      <c r="A145" s="353" t="s">
        <v>145</v>
      </c>
      <c r="B145" s="353"/>
      <c r="C145" s="353"/>
      <c r="D145" s="353"/>
      <c r="E145" s="353"/>
      <c r="F145" s="353"/>
      <c r="G145" s="353"/>
      <c r="H145" s="353"/>
      <c r="I145" s="353"/>
      <c r="J145" s="353"/>
      <c r="K145" s="353"/>
      <c r="L145" s="353"/>
      <c r="M145" s="353"/>
      <c r="N145" s="353"/>
      <c r="O145" s="353"/>
      <c r="P145" s="353"/>
    </row>
    <row r="146" spans="1:18" ht="15" customHeight="1">
      <c r="A146" s="353"/>
      <c r="B146" s="353"/>
      <c r="C146" s="353"/>
      <c r="D146" s="353"/>
      <c r="E146" s="353"/>
      <c r="F146" s="353"/>
      <c r="G146" s="353"/>
      <c r="H146" s="353"/>
      <c r="I146" s="353"/>
      <c r="J146" s="353"/>
      <c r="K146" s="353"/>
      <c r="L146" s="353"/>
      <c r="M146" s="353"/>
      <c r="N146" s="353"/>
      <c r="O146" s="353"/>
      <c r="P146" s="353"/>
    </row>
    <row r="147" spans="1:18" ht="15" customHeight="1">
      <c r="B147" s="87"/>
      <c r="C147" s="87"/>
      <c r="D147" s="87"/>
      <c r="E147" s="87"/>
      <c r="F147" s="87"/>
      <c r="G147" s="87"/>
      <c r="H147" s="87"/>
      <c r="P147" s="89" t="s">
        <v>178</v>
      </c>
    </row>
    <row r="148" spans="1:18" ht="15" customHeight="1">
      <c r="B148" s="87"/>
      <c r="C148" s="87"/>
      <c r="D148" s="87"/>
      <c r="E148" s="87"/>
      <c r="F148" s="87"/>
      <c r="G148" s="87"/>
      <c r="H148" s="87"/>
      <c r="P148" s="89" t="s">
        <v>60</v>
      </c>
    </row>
    <row r="149" spans="1:18" ht="15" customHeight="1">
      <c r="A149" s="87" t="s">
        <v>283</v>
      </c>
      <c r="B149" s="87"/>
      <c r="C149" s="87"/>
      <c r="D149" s="87"/>
      <c r="E149" s="87"/>
      <c r="F149" s="87"/>
      <c r="G149" s="87"/>
      <c r="H149" s="87"/>
    </row>
    <row r="150" spans="1:18" ht="15" customHeight="1">
      <c r="A150" s="86"/>
      <c r="B150" s="86"/>
      <c r="C150" s="86"/>
      <c r="D150" s="86"/>
      <c r="E150" s="86"/>
      <c r="F150" s="86"/>
      <c r="G150" s="86"/>
      <c r="H150" s="86"/>
      <c r="I150" s="86"/>
      <c r="J150" s="86"/>
      <c r="K150" s="86"/>
      <c r="L150" s="86"/>
      <c r="M150" s="8" t="s">
        <v>93</v>
      </c>
      <c r="N150" s="86"/>
      <c r="O150" s="86"/>
      <c r="P150" s="86"/>
    </row>
    <row r="151" spans="1:18" ht="15" customHeight="1">
      <c r="A151" s="139"/>
      <c r="B151" s="139"/>
      <c r="C151" s="139"/>
      <c r="D151" s="139"/>
      <c r="E151" s="139"/>
      <c r="F151" s="139"/>
      <c r="G151" s="139"/>
      <c r="H151" s="139"/>
      <c r="I151" s="139"/>
      <c r="J151" s="139"/>
      <c r="K151" s="139"/>
      <c r="L151" s="139"/>
      <c r="N151" s="139"/>
      <c r="O151" s="139"/>
      <c r="P151" s="139"/>
    </row>
    <row r="152" spans="1:18" ht="24" customHeight="1">
      <c r="B152" s="148" t="s">
        <v>213</v>
      </c>
      <c r="C152" s="141"/>
      <c r="D152" s="141"/>
      <c r="E152" s="142"/>
      <c r="F152" s="155"/>
      <c r="G152" s="149" t="s">
        <v>62</v>
      </c>
      <c r="H152" s="211" t="str">
        <f>IF(記入用!C14="","",記入用!C14)</f>
        <v/>
      </c>
      <c r="I152" s="150"/>
      <c r="J152" s="141"/>
      <c r="K152" s="141"/>
      <c r="L152" s="141"/>
      <c r="M152" s="141"/>
      <c r="N152" s="141"/>
      <c r="O152" s="141"/>
      <c r="P152" s="142"/>
    </row>
    <row r="153" spans="1:18" ht="24" customHeight="1">
      <c r="B153" s="143"/>
      <c r="E153" s="144"/>
      <c r="F153" s="143"/>
      <c r="G153" s="96" t="s">
        <v>63</v>
      </c>
      <c r="H153" s="285" t="str">
        <f>IF(記入用!C16="","",記入用!C16)</f>
        <v/>
      </c>
      <c r="I153" s="285"/>
      <c r="J153" s="285"/>
      <c r="K153" s="285"/>
      <c r="L153" s="285"/>
      <c r="M153" s="285"/>
      <c r="N153" s="285"/>
      <c r="O153" s="285"/>
      <c r="P153" s="344"/>
    </row>
    <row r="154" spans="1:18" ht="24" customHeight="1">
      <c r="B154" s="143"/>
      <c r="E154" s="144"/>
      <c r="F154" s="143"/>
      <c r="G154" s="345" t="s">
        <v>112</v>
      </c>
      <c r="H154" s="346" t="str">
        <f>IF(記入用!C18="","",記入用!C18)</f>
        <v/>
      </c>
      <c r="I154" s="346"/>
      <c r="J154" s="346"/>
      <c r="K154" s="346"/>
      <c r="L154" s="346"/>
      <c r="M154" s="346"/>
      <c r="N154" s="346"/>
      <c r="O154" s="346"/>
      <c r="P154" s="347"/>
    </row>
    <row r="155" spans="1:18" ht="15" customHeight="1">
      <c r="B155" s="143"/>
      <c r="E155" s="144"/>
      <c r="F155" s="143"/>
      <c r="G155" s="345"/>
      <c r="H155" s="285" t="str">
        <f>IF(記入用!C20="","",記入用!C20)</f>
        <v/>
      </c>
      <c r="I155" s="285"/>
      <c r="J155" s="285"/>
      <c r="K155" s="285"/>
      <c r="L155" s="285"/>
      <c r="M155" s="285"/>
      <c r="N155" s="285"/>
      <c r="O155" s="285"/>
      <c r="P155" s="344"/>
    </row>
    <row r="156" spans="1:18" ht="15" customHeight="1">
      <c r="B156" s="145"/>
      <c r="C156" s="146"/>
      <c r="D156" s="146"/>
      <c r="E156" s="147"/>
      <c r="F156" s="145"/>
      <c r="G156" s="146"/>
      <c r="H156" s="146"/>
      <c r="I156" s="146"/>
      <c r="J156" s="146"/>
      <c r="K156" s="146"/>
      <c r="L156" s="146"/>
      <c r="M156" s="146"/>
      <c r="N156" s="146"/>
      <c r="O156" s="146"/>
      <c r="P156" s="147"/>
    </row>
    <row r="157" spans="1:18" ht="3.75" customHeight="1"/>
    <row r="158" spans="1:18" ht="15" customHeight="1">
      <c r="A158" s="92" t="s">
        <v>251</v>
      </c>
      <c r="B158" s="92"/>
      <c r="C158" s="92"/>
      <c r="D158" s="92"/>
      <c r="E158" s="92"/>
      <c r="F158" s="92"/>
      <c r="G158" s="92"/>
      <c r="H158" s="92"/>
    </row>
    <row r="159" spans="1:18" s="151" customFormat="1" ht="14.25" customHeight="1">
      <c r="A159" s="304" t="s">
        <v>41</v>
      </c>
      <c r="B159" s="304"/>
      <c r="C159" s="304"/>
      <c r="D159" s="304"/>
      <c r="E159" s="304"/>
      <c r="F159" s="304"/>
      <c r="G159" s="304"/>
      <c r="H159" s="304"/>
      <c r="I159" s="304"/>
      <c r="J159" s="304"/>
      <c r="K159" s="304"/>
      <c r="L159" s="304"/>
      <c r="M159" s="304"/>
      <c r="N159" s="304"/>
      <c r="O159" s="304"/>
      <c r="P159" s="304"/>
      <c r="Q159" s="8"/>
      <c r="R159" s="8"/>
    </row>
    <row r="160" spans="1:18" s="151" customFormat="1" ht="14.25" customHeight="1">
      <c r="A160" s="151" t="str">
        <f>IF(記入用!$C$107="","",VLOOKUP(記入用!$C$107,b,2))</f>
        <v/>
      </c>
    </row>
    <row r="161" spans="1:1" s="151" customFormat="1" ht="14.25" customHeight="1">
      <c r="A161" s="151" t="str">
        <f>IF(記入用!$C$107="","",VLOOKUP(記入用!$C$107,b,3))</f>
        <v/>
      </c>
    </row>
    <row r="162" spans="1:1" s="151" customFormat="1" ht="14.25" customHeight="1">
      <c r="A162" s="151" t="str">
        <f>IF(記入用!$C$107="","",VLOOKUP(記入用!$C$107,b,4))</f>
        <v/>
      </c>
    </row>
    <row r="163" spans="1:1" s="151" customFormat="1" ht="14.25" customHeight="1">
      <c r="A163" s="151" t="str">
        <f>IF(記入用!$C$107="","",VLOOKUP(記入用!$C$107,b,5))</f>
        <v/>
      </c>
    </row>
    <row r="164" spans="1:1" s="151" customFormat="1" ht="14.25" customHeight="1">
      <c r="A164" s="151" t="str">
        <f>IF(記入用!$C$107="","",VLOOKUP(記入用!$C$107,b,6))</f>
        <v/>
      </c>
    </row>
    <row r="165" spans="1:1" s="151" customFormat="1" ht="14.25" customHeight="1">
      <c r="A165" s="151" t="str">
        <f>IF(記入用!$C$107="","",VLOOKUP(記入用!$C$107,b,7))</f>
        <v/>
      </c>
    </row>
    <row r="166" spans="1:1" s="151" customFormat="1" ht="14.25" customHeight="1">
      <c r="A166" s="151" t="str">
        <f>IF(記入用!$C$107="","",VLOOKUP(記入用!$C$107,b,8))</f>
        <v/>
      </c>
    </row>
    <row r="167" spans="1:1" s="151" customFormat="1" ht="14.25" customHeight="1">
      <c r="A167" s="151" t="str">
        <f>IF(記入用!$C$107="","",VLOOKUP(記入用!$C$107,b,9))</f>
        <v/>
      </c>
    </row>
    <row r="168" spans="1:1" s="151" customFormat="1" ht="14.25" customHeight="1">
      <c r="A168" s="151" t="str">
        <f>IF(記入用!$C$107="","",VLOOKUP(記入用!$C$107,b,10))</f>
        <v/>
      </c>
    </row>
    <row r="169" spans="1:1" s="151" customFormat="1" ht="14.25" customHeight="1">
      <c r="A169" s="151" t="str">
        <f>IF(記入用!$C$107="","",VLOOKUP(記入用!$C$107,b,11))</f>
        <v/>
      </c>
    </row>
    <row r="170" spans="1:1" s="151" customFormat="1" ht="14.25" customHeight="1">
      <c r="A170" s="151" t="str">
        <f>IF(記入用!$C$107="","",VLOOKUP(記入用!$C$107,b,12))</f>
        <v/>
      </c>
    </row>
    <row r="171" spans="1:1" s="151" customFormat="1" ht="14.25" customHeight="1">
      <c r="A171" s="151" t="str">
        <f>IF(記入用!$C$107="","",VLOOKUP(記入用!$C$107,b,13))</f>
        <v/>
      </c>
    </row>
    <row r="172" spans="1:1" s="151" customFormat="1" ht="14.25" customHeight="1">
      <c r="A172" s="151" t="str">
        <f>IF(記入用!$C$107="","",VLOOKUP(記入用!$C$107,b,14))</f>
        <v/>
      </c>
    </row>
    <row r="173" spans="1:1" s="151" customFormat="1" ht="14.25" customHeight="1">
      <c r="A173" s="151" t="str">
        <f>IF(記入用!$C$107="","",VLOOKUP(記入用!$C$107,b,15))</f>
        <v/>
      </c>
    </row>
    <row r="174" spans="1:1" s="151" customFormat="1" ht="14.25" customHeight="1">
      <c r="A174" s="151" t="str">
        <f>IF(記入用!$C$107="","",VLOOKUP(記入用!$C$107,b,16))</f>
        <v/>
      </c>
    </row>
    <row r="175" spans="1:1" s="151" customFormat="1" ht="14.25" customHeight="1">
      <c r="A175" s="151" t="str">
        <f>IF(記入用!$C$107="","",VLOOKUP(記入用!$C$107,b,17))</f>
        <v/>
      </c>
    </row>
    <row r="176" spans="1:1" s="151" customFormat="1" ht="14.25" customHeight="1">
      <c r="A176" s="151" t="str">
        <f>IF(記入用!$C$107="","",VLOOKUP(記入用!$C$107,b,18))</f>
        <v/>
      </c>
    </row>
    <row r="177" spans="1:1" s="151" customFormat="1" ht="14.25" customHeight="1">
      <c r="A177" s="151" t="str">
        <f>IF(記入用!$C$107="","",VLOOKUP(記入用!$C$107,b,19))</f>
        <v/>
      </c>
    </row>
    <row r="178" spans="1:1" s="151" customFormat="1" ht="14.25" customHeight="1">
      <c r="A178" s="151" t="str">
        <f>IF(記入用!$C$107="","",VLOOKUP(記入用!$C$107,b,20))</f>
        <v/>
      </c>
    </row>
    <row r="179" spans="1:1" s="151" customFormat="1" ht="14.25" customHeight="1">
      <c r="A179" s="151" t="str">
        <f>IF(記入用!$C$107="","",VLOOKUP(記入用!$C$107,b,21))</f>
        <v/>
      </c>
    </row>
    <row r="180" spans="1:1" s="151" customFormat="1" ht="14.25" customHeight="1">
      <c r="A180" s="151" t="str">
        <f>IF(記入用!$C$107="","",VLOOKUP(記入用!$C$107,b,22))</f>
        <v/>
      </c>
    </row>
    <row r="181" spans="1:1" s="151" customFormat="1" ht="14.25" customHeight="1">
      <c r="A181" s="151" t="str">
        <f>IF(記入用!$C$107="","",VLOOKUP(記入用!$C$107,b,23))</f>
        <v/>
      </c>
    </row>
    <row r="182" spans="1:1" s="151" customFormat="1" ht="14.25" customHeight="1">
      <c r="A182" s="151" t="str">
        <f>IF(記入用!$C$107="","",VLOOKUP(記入用!$C$107,b,24))</f>
        <v/>
      </c>
    </row>
    <row r="183" spans="1:1" s="151" customFormat="1" ht="14.25" customHeight="1">
      <c r="A183" s="151" t="str">
        <f>IF(記入用!$C$107="","",VLOOKUP(記入用!$C$107,b,25))</f>
        <v/>
      </c>
    </row>
    <row r="184" spans="1:1" s="151" customFormat="1" ht="14.25" customHeight="1">
      <c r="A184" s="151" t="str">
        <f>IF(記入用!$C$107="","",VLOOKUP(記入用!$C$107,b,26))</f>
        <v/>
      </c>
    </row>
    <row r="185" spans="1:1" s="151" customFormat="1" ht="14.25" customHeight="1">
      <c r="A185" s="151" t="str">
        <f>IF(記入用!$C$107="","",VLOOKUP(記入用!$C$107,b,27))</f>
        <v/>
      </c>
    </row>
    <row r="186" spans="1:1" s="151" customFormat="1" ht="14.25" customHeight="1">
      <c r="A186" s="151" t="str">
        <f>IF(記入用!$C$107="","",VLOOKUP(記入用!$C$107,b,28))</f>
        <v/>
      </c>
    </row>
    <row r="187" spans="1:1" s="151" customFormat="1" ht="14.25" customHeight="1">
      <c r="A187" s="151" t="str">
        <f>IF(記入用!$C$107="","",VLOOKUP(記入用!$C$107,b,29))</f>
        <v/>
      </c>
    </row>
    <row r="188" spans="1:1" s="151" customFormat="1" ht="14.25" customHeight="1">
      <c r="A188" s="151" t="str">
        <f>IF(記入用!$C$107="","",VLOOKUP(記入用!$C$107,b,30))</f>
        <v/>
      </c>
    </row>
    <row r="189" spans="1:1" s="151" customFormat="1" ht="14.25" customHeight="1">
      <c r="A189" s="151" t="str">
        <f>IF(記入用!$C$107="","",VLOOKUP(記入用!$C$107,b,31))</f>
        <v/>
      </c>
    </row>
    <row r="190" spans="1:1" s="151" customFormat="1" ht="14.25" customHeight="1">
      <c r="A190" s="151" t="str">
        <f>IF(記入用!$C$107="","",VLOOKUP(記入用!$C$107,b,32))</f>
        <v/>
      </c>
    </row>
    <row r="191" spans="1:1" s="151" customFormat="1" ht="14.25" customHeight="1">
      <c r="A191" s="151" t="str">
        <f>IF(記入用!$C$107="","",VLOOKUP(記入用!$C$107,b,33))</f>
        <v/>
      </c>
    </row>
    <row r="192" spans="1:1" s="151" customFormat="1" ht="14.25" customHeight="1">
      <c r="A192" s="151" t="str">
        <f>IF(記入用!$C$107="","",VLOOKUP(記入用!$C$107,b,34))</f>
        <v/>
      </c>
    </row>
    <row r="193" spans="1:18" s="151" customFormat="1" ht="14.25" customHeight="1">
      <c r="A193" s="151" t="str">
        <f>IF(記入用!$C$107="","",VLOOKUP(記入用!$C$107,b,35))</f>
        <v/>
      </c>
    </row>
    <row r="194" spans="1:18" s="151" customFormat="1" ht="14.25" customHeight="1">
      <c r="A194" s="151" t="str">
        <f>IF(記入用!$C$107="","",VLOOKUP(記入用!$C$107,b,36))</f>
        <v/>
      </c>
    </row>
    <row r="195" spans="1:18" s="151" customFormat="1" ht="14.25" customHeight="1">
      <c r="A195" s="151" t="str">
        <f>IF(記入用!$C$107="","",VLOOKUP(記入用!$C$107,b,37))</f>
        <v/>
      </c>
    </row>
    <row r="196" spans="1:18" s="151" customFormat="1" ht="14.25" customHeight="1">
      <c r="A196" s="151" t="str">
        <f>IF(記入用!$C$107="","",VLOOKUP(記入用!$C$107,b,38))</f>
        <v/>
      </c>
    </row>
    <row r="197" spans="1:18" s="151" customFormat="1" ht="14.25" customHeight="1">
      <c r="A197" s="151" t="str">
        <f>IF(記入用!$C$107="","",VLOOKUP(記入用!$C$107,b,39))</f>
        <v/>
      </c>
    </row>
    <row r="198" spans="1:18" s="151" customFormat="1" ht="14.25" customHeight="1">
      <c r="A198" s="151" t="str">
        <f>IF(記入用!$C$107="","",VLOOKUP(記入用!$C$107,b,40))</f>
        <v/>
      </c>
    </row>
    <row r="199" spans="1:18" s="151" customFormat="1" ht="14.25" customHeight="1">
      <c r="A199" s="151" t="str">
        <f>IF(記入用!$C$107="","",VLOOKUP(記入用!$C$107,b,41))</f>
        <v/>
      </c>
    </row>
    <row r="200" spans="1:18" s="151" customFormat="1" ht="14.25" customHeight="1">
      <c r="A200" s="151" t="str">
        <f>IF(記入用!$C$107="","",VLOOKUP(記入用!$C$107,b,42))</f>
        <v/>
      </c>
    </row>
    <row r="201" spans="1:18" ht="15" customHeight="1">
      <c r="A201" s="151" t="str">
        <f>IF(記入用!$C$107="","",VLOOKUP(記入用!$C$107,b,43))</f>
        <v/>
      </c>
      <c r="B201" s="151"/>
      <c r="C201" s="151"/>
      <c r="D201" s="151"/>
      <c r="E201" s="151"/>
      <c r="F201" s="151"/>
      <c r="G201" s="151"/>
      <c r="H201" s="151"/>
      <c r="I201" s="151"/>
      <c r="J201" s="151"/>
      <c r="K201" s="151"/>
      <c r="L201" s="151"/>
      <c r="M201" s="151"/>
      <c r="N201" s="151"/>
      <c r="O201" s="151"/>
      <c r="P201" s="151"/>
      <c r="Q201" s="151"/>
      <c r="R201" s="151"/>
    </row>
    <row r="202" spans="1:18" ht="12.75" customHeight="1"/>
    <row r="203" spans="1:18" ht="12.75" customHeight="1">
      <c r="A203" s="311" t="s">
        <v>150</v>
      </c>
      <c r="B203" s="311"/>
      <c r="C203" s="311"/>
      <c r="D203" s="311"/>
      <c r="E203" s="311"/>
      <c r="F203" s="311"/>
      <c r="G203" s="14"/>
    </row>
    <row r="204" spans="1:18" ht="15" customHeight="1">
      <c r="A204" s="311"/>
      <c r="B204" s="311"/>
      <c r="C204" s="311"/>
      <c r="D204" s="311"/>
      <c r="E204" s="311"/>
      <c r="F204" s="311"/>
      <c r="G204" s="14"/>
    </row>
    <row r="205" spans="1:18" ht="24" customHeight="1">
      <c r="O205" s="363" t="str">
        <f>IF(記入用!C169="","年　　　月　　　日 ",記入用!C169)</f>
        <v xml:space="preserve">年　　　月　　　日 </v>
      </c>
      <c r="P205" s="363"/>
    </row>
    <row r="206" spans="1:18" ht="24" customHeight="1">
      <c r="A206" s="8" t="s">
        <v>111</v>
      </c>
      <c r="G206" s="96" t="s">
        <v>62</v>
      </c>
      <c r="H206" s="115" t="str">
        <f>IF(記入用!C14="","",記入用!C14)</f>
        <v/>
      </c>
      <c r="I206" s="140"/>
    </row>
    <row r="207" spans="1:18" ht="24" customHeight="1">
      <c r="G207" s="96" t="s">
        <v>63</v>
      </c>
      <c r="H207" s="285" t="str">
        <f>IF(記入用!C16="","",記入用!C16)</f>
        <v/>
      </c>
      <c r="I207" s="285"/>
      <c r="J207" s="285"/>
      <c r="K207" s="285"/>
      <c r="L207" s="285"/>
      <c r="M207" s="285"/>
      <c r="N207" s="285"/>
      <c r="O207" s="285"/>
      <c r="P207" s="285"/>
    </row>
    <row r="208" spans="1:18" ht="24" customHeight="1">
      <c r="G208" s="345" t="s">
        <v>112</v>
      </c>
      <c r="H208" s="356" t="str">
        <f>IF(記入用!C18="","",記入用!C18)</f>
        <v/>
      </c>
      <c r="I208" s="356"/>
      <c r="J208" s="356"/>
      <c r="K208" s="356"/>
      <c r="L208" s="356"/>
      <c r="M208" s="356"/>
      <c r="N208" s="356"/>
      <c r="O208" s="356"/>
      <c r="P208" s="356"/>
    </row>
    <row r="209" spans="1:16" ht="24" customHeight="1">
      <c r="G209" s="345"/>
      <c r="H209" s="285" t="str">
        <f>IF(記入用!C20="","",記入用!C20)</f>
        <v/>
      </c>
      <c r="I209" s="285"/>
      <c r="J209" s="285"/>
      <c r="K209" s="285"/>
      <c r="L209" s="285"/>
      <c r="M209" s="285"/>
      <c r="N209" s="285"/>
      <c r="O209" s="285"/>
      <c r="P209" s="285"/>
    </row>
    <row r="210" spans="1:16" ht="24" customHeight="1">
      <c r="G210" s="96" t="s">
        <v>64</v>
      </c>
      <c r="H210" s="343" t="str">
        <f>IF(記入用!C22="","",記入用!C22)</f>
        <v/>
      </c>
      <c r="I210" s="343"/>
      <c r="J210" s="343"/>
      <c r="K210" s="343"/>
      <c r="L210" s="343"/>
      <c r="M210" s="343"/>
      <c r="N210" s="343"/>
      <c r="O210" s="343"/>
      <c r="P210" s="343"/>
    </row>
    <row r="211" spans="1:16" ht="24" customHeight="1">
      <c r="A211" s="100"/>
      <c r="G211" s="96" t="s">
        <v>65</v>
      </c>
      <c r="H211" s="343" t="str">
        <f>IF(記入用!C24="","",記入用!C24)</f>
        <v/>
      </c>
      <c r="I211" s="343"/>
      <c r="J211" s="343"/>
      <c r="K211" s="343"/>
      <c r="L211" s="343"/>
      <c r="M211" s="343"/>
      <c r="N211" s="343"/>
      <c r="O211" s="343"/>
      <c r="P211" s="343"/>
    </row>
    <row r="213" spans="1:16" ht="15" customHeight="1">
      <c r="A213" s="8" t="s">
        <v>351</v>
      </c>
    </row>
    <row r="214" spans="1:16" ht="15" customHeight="1">
      <c r="A214" s="290"/>
      <c r="B214" s="290"/>
      <c r="C214" s="290"/>
      <c r="D214" s="290"/>
      <c r="E214" s="290"/>
      <c r="F214" s="290"/>
      <c r="G214" s="290"/>
      <c r="H214" s="290"/>
      <c r="I214" s="290"/>
      <c r="J214" s="290"/>
      <c r="K214" s="290"/>
      <c r="L214" s="290"/>
      <c r="M214" s="290"/>
      <c r="N214" s="290"/>
      <c r="O214" s="290"/>
      <c r="P214" s="290"/>
    </row>
    <row r="215" spans="1:16" ht="24" customHeight="1">
      <c r="A215" s="393" t="s">
        <v>81</v>
      </c>
      <c r="B215" s="393"/>
      <c r="C215" s="393"/>
      <c r="D215" s="316" t="str">
        <f>IF(D23="","",D23)</f>
        <v/>
      </c>
      <c r="E215" s="317"/>
      <c r="F215" s="317"/>
      <c r="G215" s="317"/>
      <c r="H215" s="317"/>
      <c r="I215" s="317"/>
      <c r="J215" s="317"/>
      <c r="K215" s="317"/>
      <c r="L215" s="317"/>
      <c r="M215" s="317"/>
      <c r="N215" s="394"/>
      <c r="O215" s="245" t="s">
        <v>458</v>
      </c>
      <c r="P215" s="245" t="str">
        <f>IF(O23="","",O23)</f>
        <v/>
      </c>
    </row>
    <row r="216" spans="1:16" ht="24" customHeight="1">
      <c r="A216" s="393" t="s">
        <v>82</v>
      </c>
      <c r="B216" s="393"/>
      <c r="C216" s="393"/>
      <c r="D216" s="361" t="str">
        <f>IF(D24="","",D24)</f>
        <v xml:space="preserve"> 伊丹市</v>
      </c>
      <c r="E216" s="361"/>
      <c r="F216" s="361"/>
      <c r="G216" s="361"/>
      <c r="H216" s="361"/>
      <c r="I216" s="361"/>
      <c r="J216" s="361"/>
      <c r="K216" s="361"/>
      <c r="L216" s="361"/>
      <c r="M216" s="361"/>
      <c r="N216" s="361"/>
      <c r="O216" s="361"/>
      <c r="P216" s="361"/>
    </row>
    <row r="217" spans="1:16" ht="24" customHeight="1">
      <c r="A217" s="342" t="s">
        <v>352</v>
      </c>
      <c r="B217" s="342"/>
      <c r="C217" s="342"/>
      <c r="D217" s="342"/>
      <c r="E217" s="342"/>
      <c r="F217" s="342"/>
      <c r="G217" s="342"/>
      <c r="H217" s="197" t="s">
        <v>353</v>
      </c>
      <c r="I217" s="392" t="s">
        <v>354</v>
      </c>
      <c r="J217" s="392"/>
      <c r="K217" s="392"/>
      <c r="L217" s="392"/>
      <c r="M217" s="392"/>
      <c r="N217" s="392"/>
      <c r="O217" s="392"/>
      <c r="P217" s="392"/>
    </row>
    <row r="218" spans="1:16" ht="15" customHeight="1">
      <c r="A218" s="198"/>
      <c r="B218" s="198"/>
      <c r="C218" s="198"/>
      <c r="D218" s="198"/>
      <c r="E218" s="198"/>
      <c r="F218" s="198"/>
      <c r="G218" s="198"/>
      <c r="H218" s="198"/>
      <c r="I218" s="92"/>
      <c r="J218" s="92"/>
      <c r="K218" s="92"/>
      <c r="L218" s="92"/>
      <c r="M218" s="92"/>
      <c r="N218" s="92"/>
      <c r="O218" s="92"/>
      <c r="P218" s="92"/>
    </row>
    <row r="219" spans="1:16" ht="15" customHeight="1">
      <c r="A219" s="8" t="s">
        <v>152</v>
      </c>
    </row>
    <row r="220" spans="1:16" ht="15" customHeight="1">
      <c r="A220" s="8" t="s">
        <v>153</v>
      </c>
    </row>
    <row r="221" spans="1:16" ht="15" customHeight="1">
      <c r="A221" s="8" t="s">
        <v>154</v>
      </c>
    </row>
    <row r="222" spans="1:16" ht="15" customHeight="1">
      <c r="A222" s="8" t="s">
        <v>155</v>
      </c>
    </row>
    <row r="223" spans="1:16" ht="15" customHeight="1">
      <c r="A223" s="98"/>
      <c r="B223" s="98"/>
      <c r="C223" s="98"/>
      <c r="D223" s="98"/>
      <c r="E223" s="98"/>
      <c r="F223" s="98"/>
      <c r="G223" s="98"/>
      <c r="H223" s="98"/>
      <c r="I223" s="98"/>
      <c r="J223" s="98"/>
      <c r="K223" s="98"/>
      <c r="L223" s="98"/>
      <c r="M223" s="98"/>
      <c r="N223" s="98"/>
      <c r="O223" s="98"/>
      <c r="P223" s="98"/>
    </row>
    <row r="225" spans="1:7" ht="15" customHeight="1">
      <c r="A225" s="22" t="s">
        <v>151</v>
      </c>
      <c r="C225" s="22"/>
      <c r="D225" s="91"/>
      <c r="E225" s="91"/>
      <c r="F225" s="91"/>
      <c r="G225" s="91"/>
    </row>
    <row r="226" spans="1:7" ht="15" customHeight="1">
      <c r="A226" s="287" t="s">
        <v>47</v>
      </c>
      <c r="B226" s="289"/>
      <c r="C226" s="25"/>
      <c r="D226" s="26"/>
      <c r="E226" s="26"/>
      <c r="F226" s="27"/>
      <c r="G226" s="95" t="s">
        <v>67</v>
      </c>
    </row>
    <row r="227" spans="1:7" ht="15" customHeight="1">
      <c r="A227" s="6"/>
      <c r="B227" s="94"/>
      <c r="C227" s="22"/>
      <c r="F227" s="9"/>
      <c r="G227" s="30"/>
    </row>
    <row r="228" spans="1:7" ht="15" customHeight="1">
      <c r="A228" s="6"/>
      <c r="B228" s="94"/>
      <c r="C228" s="22"/>
      <c r="D228" s="93"/>
      <c r="E228" s="93"/>
      <c r="F228" s="94"/>
      <c r="G228" s="30"/>
    </row>
    <row r="229" spans="1:7" ht="15" customHeight="1">
      <c r="A229" s="32"/>
      <c r="B229" s="33"/>
      <c r="C229" s="24"/>
      <c r="D229" s="11"/>
      <c r="E229" s="11"/>
      <c r="F229" s="12"/>
      <c r="G229" s="34"/>
    </row>
  </sheetData>
  <mergeCells count="213">
    <mergeCell ref="A226:B226"/>
    <mergeCell ref="D217:G217"/>
    <mergeCell ref="A217:C217"/>
    <mergeCell ref="I217:P217"/>
    <mergeCell ref="G208:G209"/>
    <mergeCell ref="H208:P208"/>
    <mergeCell ref="H209:P209"/>
    <mergeCell ref="H210:P210"/>
    <mergeCell ref="H211:P211"/>
    <mergeCell ref="A214:P214"/>
    <mergeCell ref="A215:C215"/>
    <mergeCell ref="A216:C216"/>
    <mergeCell ref="D216:P216"/>
    <mergeCell ref="D215:N215"/>
    <mergeCell ref="A203:F204"/>
    <mergeCell ref="O205:P205"/>
    <mergeCell ref="H207:P207"/>
    <mergeCell ref="O13:P13"/>
    <mergeCell ref="H15:P15"/>
    <mergeCell ref="G16:G17"/>
    <mergeCell ref="H16:P16"/>
    <mergeCell ref="H17:P17"/>
    <mergeCell ref="H18:P18"/>
    <mergeCell ref="O25:P25"/>
    <mergeCell ref="D33:G33"/>
    <mergeCell ref="I33:P33"/>
    <mergeCell ref="A29:C29"/>
    <mergeCell ref="F29:G29"/>
    <mergeCell ref="I29:N29"/>
    <mergeCell ref="A30:C30"/>
    <mergeCell ref="F30:G30"/>
    <mergeCell ref="I30:N30"/>
    <mergeCell ref="D32:E32"/>
    <mergeCell ref="F32:G32"/>
    <mergeCell ref="A31:C31"/>
    <mergeCell ref="F31:G31"/>
    <mergeCell ref="I31:N31"/>
    <mergeCell ref="I34:P34"/>
    <mergeCell ref="D34:E34"/>
    <mergeCell ref="F34:G34"/>
    <mergeCell ref="A9:F10"/>
    <mergeCell ref="A108:G109"/>
    <mergeCell ref="A27:C27"/>
    <mergeCell ref="F27:G27"/>
    <mergeCell ref="I27:N27"/>
    <mergeCell ref="A28:C28"/>
    <mergeCell ref="F28:G28"/>
    <mergeCell ref="I28:N28"/>
    <mergeCell ref="A25:C26"/>
    <mergeCell ref="D25:G25"/>
    <mergeCell ref="H25:N25"/>
    <mergeCell ref="F26:G26"/>
    <mergeCell ref="I26:N26"/>
    <mergeCell ref="H19:P19"/>
    <mergeCell ref="A23:C23"/>
    <mergeCell ref="A24:C24"/>
    <mergeCell ref="D24:H24"/>
    <mergeCell ref="D38:G38"/>
    <mergeCell ref="H38:H39"/>
    <mergeCell ref="I38:P38"/>
    <mergeCell ref="A39:C39"/>
    <mergeCell ref="D39:G39"/>
    <mergeCell ref="I39:P39"/>
    <mergeCell ref="A36:C37"/>
    <mergeCell ref="D36:G36"/>
    <mergeCell ref="I36:P36"/>
    <mergeCell ref="D37:G37"/>
    <mergeCell ref="I37:P37"/>
    <mergeCell ref="O70:P70"/>
    <mergeCell ref="F71:G71"/>
    <mergeCell ref="I71:N71"/>
    <mergeCell ref="O61:P61"/>
    <mergeCell ref="A62:F62"/>
    <mergeCell ref="A63:F63"/>
    <mergeCell ref="A68:C68"/>
    <mergeCell ref="D68:P68"/>
    <mergeCell ref="A69:C69"/>
    <mergeCell ref="D69:H69"/>
    <mergeCell ref="I69:N69"/>
    <mergeCell ref="O69:P69"/>
    <mergeCell ref="A72:C72"/>
    <mergeCell ref="F72:G72"/>
    <mergeCell ref="I72:N72"/>
    <mergeCell ref="A73:C73"/>
    <mergeCell ref="F73:G73"/>
    <mergeCell ref="I73:N73"/>
    <mergeCell ref="A70:C71"/>
    <mergeCell ref="D70:G70"/>
    <mergeCell ref="H70:N70"/>
    <mergeCell ref="A76:C76"/>
    <mergeCell ref="F76:G76"/>
    <mergeCell ref="I76:N76"/>
    <mergeCell ref="A77:C78"/>
    <mergeCell ref="I77:P77"/>
    <mergeCell ref="D78:G78"/>
    <mergeCell ref="I78:P78"/>
    <mergeCell ref="A74:C74"/>
    <mergeCell ref="F74:G74"/>
    <mergeCell ref="I74:N74"/>
    <mergeCell ref="A75:C75"/>
    <mergeCell ref="F75:G75"/>
    <mergeCell ref="I75:N75"/>
    <mergeCell ref="D77:E77"/>
    <mergeCell ref="F77:G77"/>
    <mergeCell ref="A79:C80"/>
    <mergeCell ref="I79:P79"/>
    <mergeCell ref="D80:G80"/>
    <mergeCell ref="I80:P80"/>
    <mergeCell ref="A81:C82"/>
    <mergeCell ref="D81:G81"/>
    <mergeCell ref="I81:P81"/>
    <mergeCell ref="D82:G82"/>
    <mergeCell ref="I82:P82"/>
    <mergeCell ref="D79:E79"/>
    <mergeCell ref="F79:G79"/>
    <mergeCell ref="A83:C83"/>
    <mergeCell ref="D83:G83"/>
    <mergeCell ref="H83:H84"/>
    <mergeCell ref="I83:P83"/>
    <mergeCell ref="A84:C84"/>
    <mergeCell ref="D84:G84"/>
    <mergeCell ref="I84:P84"/>
    <mergeCell ref="O107:P108"/>
    <mergeCell ref="I108:I109"/>
    <mergeCell ref="K108:K109"/>
    <mergeCell ref="M108:M109"/>
    <mergeCell ref="O109:P110"/>
    <mergeCell ref="H126:P126"/>
    <mergeCell ref="A128:C128"/>
    <mergeCell ref="D128:P128"/>
    <mergeCell ref="A129:C129"/>
    <mergeCell ref="D129:H129"/>
    <mergeCell ref="I129:N129"/>
    <mergeCell ref="O129:P129"/>
    <mergeCell ref="A85:C85"/>
    <mergeCell ref="H122:P122"/>
    <mergeCell ref="G123:G124"/>
    <mergeCell ref="H123:P123"/>
    <mergeCell ref="H124:P124"/>
    <mergeCell ref="O112:P112"/>
    <mergeCell ref="H98:P98"/>
    <mergeCell ref="A159:P159"/>
    <mergeCell ref="H153:P153"/>
    <mergeCell ref="G154:G155"/>
    <mergeCell ref="H154:P154"/>
    <mergeCell ref="H155:P155"/>
    <mergeCell ref="A136:C136"/>
    <mergeCell ref="F136:G136"/>
    <mergeCell ref="I136:N136"/>
    <mergeCell ref="A137:C138"/>
    <mergeCell ref="I137:P137"/>
    <mergeCell ref="D138:G138"/>
    <mergeCell ref="I138:P138"/>
    <mergeCell ref="D137:E137"/>
    <mergeCell ref="F137:G137"/>
    <mergeCell ref="A145:P146"/>
    <mergeCell ref="D142:G142"/>
    <mergeCell ref="I142:P142"/>
    <mergeCell ref="A141:C142"/>
    <mergeCell ref="A139:C140"/>
    <mergeCell ref="I139:P139"/>
    <mergeCell ref="D140:G140"/>
    <mergeCell ref="I140:P140"/>
    <mergeCell ref="D141:G141"/>
    <mergeCell ref="I141:P141"/>
    <mergeCell ref="D139:E139"/>
    <mergeCell ref="F139:G139"/>
    <mergeCell ref="D23:H23"/>
    <mergeCell ref="I23:N23"/>
    <mergeCell ref="O23:P23"/>
    <mergeCell ref="A134:C134"/>
    <mergeCell ref="F134:G134"/>
    <mergeCell ref="I134:N134"/>
    <mergeCell ref="A135:C135"/>
    <mergeCell ref="F135:G135"/>
    <mergeCell ref="I135:N135"/>
    <mergeCell ref="A132:C132"/>
    <mergeCell ref="F132:G132"/>
    <mergeCell ref="I132:N132"/>
    <mergeCell ref="A133:C133"/>
    <mergeCell ref="F133:G133"/>
    <mergeCell ref="I133:N133"/>
    <mergeCell ref="A130:C131"/>
    <mergeCell ref="D130:G130"/>
    <mergeCell ref="H130:N130"/>
    <mergeCell ref="O130:P130"/>
    <mergeCell ref="F131:G131"/>
    <mergeCell ref="I131:N131"/>
    <mergeCell ref="H125:P125"/>
    <mergeCell ref="O8:P9"/>
    <mergeCell ref="O10:P11"/>
    <mergeCell ref="I9:I10"/>
    <mergeCell ref="K9:K10"/>
    <mergeCell ref="M9:M10"/>
    <mergeCell ref="O56:P57"/>
    <mergeCell ref="K57:K58"/>
    <mergeCell ref="O58:P59"/>
    <mergeCell ref="D35:G35"/>
    <mergeCell ref="I35:P35"/>
    <mergeCell ref="I24:N24"/>
    <mergeCell ref="O24:P24"/>
    <mergeCell ref="A22:P22"/>
    <mergeCell ref="A32:C33"/>
    <mergeCell ref="I32:P32"/>
    <mergeCell ref="A34:C35"/>
    <mergeCell ref="A40:C43"/>
    <mergeCell ref="A51:B51"/>
    <mergeCell ref="O52:P52"/>
    <mergeCell ref="O54:P54"/>
    <mergeCell ref="A57:F58"/>
    <mergeCell ref="I57:I58"/>
    <mergeCell ref="M57:M58"/>
    <mergeCell ref="A38:C38"/>
  </mergeCells>
  <phoneticPr fontId="1"/>
  <pageMargins left="0.98425196850393704" right="0.59055118110236227" top="0.59055118110236227" bottom="0.39370078740157483" header="0.31496062992125984" footer="0.31496062992125984"/>
  <pageSetup paperSize="9" scale="95" orientation="portrait" r:id="rId1"/>
  <rowBreaks count="4" manualBreakCount="4">
    <brk id="54" max="16" man="1"/>
    <brk id="105" max="16" man="1"/>
    <brk id="144" max="16" man="1"/>
    <brk id="201" max="16" man="1"/>
  </rowBreaks>
  <drawing r:id="rId2"/>
  <extLst>
    <ext xmlns:x14="http://schemas.microsoft.com/office/spreadsheetml/2009/9/main" uri="{78C0D931-6437-407d-A8EE-F0AAD7539E65}">
      <x14:conditionalFormattings>
        <x14:conditionalFormatting xmlns:xm="http://schemas.microsoft.com/office/excel/2006/main">
          <x14:cfRule type="expression" priority="12" id="{F4C0C07A-342C-42F5-928E-0E9201E8D9D9}">
            <xm:f>記入用!$C$28&lt;&gt;"新規"</xm:f>
            <x14:dxf>
              <border>
                <right style="thin">
                  <color auto="1"/>
                </right>
                <vertical/>
                <horizontal/>
              </border>
            </x14:dxf>
          </x14:cfRule>
          <xm:sqref>I9:I10</xm:sqref>
        </x14:conditionalFormatting>
        <x14:conditionalFormatting xmlns:xm="http://schemas.microsoft.com/office/excel/2006/main">
          <x14:cfRule type="expression" priority="11" id="{19623B54-1DBF-432E-855F-57C6D32F126F}">
            <xm:f>記入用!$C$28&lt;&gt;"更新"</xm:f>
            <x14:dxf>
              <border>
                <right style="thin">
                  <color auto="1"/>
                </right>
                <vertical/>
                <horizontal/>
              </border>
            </x14:dxf>
          </x14:cfRule>
          <xm:sqref>K9:K10</xm:sqref>
        </x14:conditionalFormatting>
        <x14:conditionalFormatting xmlns:xm="http://schemas.microsoft.com/office/excel/2006/main">
          <x14:cfRule type="expression" priority="10" id="{69AD84BE-E99A-47B3-9A7A-9782D049E405}">
            <xm:f>記入用!$C$28&lt;&gt;"変更"</xm:f>
            <x14:dxf>
              <border>
                <right style="thin">
                  <color auto="1"/>
                </right>
                <vertical/>
                <horizontal/>
              </border>
            </x14:dxf>
          </x14:cfRule>
          <xm:sqref>M9:M10</xm:sqref>
        </x14:conditionalFormatting>
        <x14:conditionalFormatting xmlns:xm="http://schemas.microsoft.com/office/excel/2006/main">
          <x14:cfRule type="expression" priority="9" id="{1D99738C-9087-4851-94CD-FAE1C3345A7E}">
            <xm:f>記入用!$C$28&lt;&gt;"新規"</xm:f>
            <x14:dxf>
              <border>
                <right style="thin">
                  <color auto="1"/>
                </right>
                <vertical/>
                <horizontal/>
              </border>
            </x14:dxf>
          </x14:cfRule>
          <xm:sqref>I57:I58</xm:sqref>
        </x14:conditionalFormatting>
        <x14:conditionalFormatting xmlns:xm="http://schemas.microsoft.com/office/excel/2006/main">
          <x14:cfRule type="expression" priority="8" id="{DE710A95-60E2-444F-8FC8-D1BD0ACEB693}">
            <xm:f>記入用!$C$28&lt;&gt;"更新"</xm:f>
            <x14:dxf>
              <border>
                <right style="thin">
                  <color auto="1"/>
                </right>
                <vertical/>
                <horizontal/>
              </border>
            </x14:dxf>
          </x14:cfRule>
          <xm:sqref>K57:K58</xm:sqref>
        </x14:conditionalFormatting>
        <x14:conditionalFormatting xmlns:xm="http://schemas.microsoft.com/office/excel/2006/main">
          <x14:cfRule type="expression" priority="7" id="{2A5C6823-FA64-410E-85FE-929B595044E6}">
            <xm:f>記入用!$C$28&lt;&gt;"変更"</xm:f>
            <x14:dxf>
              <border>
                <right style="thin">
                  <color auto="1"/>
                </right>
                <vertical/>
                <horizontal/>
              </border>
            </x14:dxf>
          </x14:cfRule>
          <xm:sqref>M57:M58</xm:sqref>
        </x14:conditionalFormatting>
        <x14:conditionalFormatting xmlns:xm="http://schemas.microsoft.com/office/excel/2006/main">
          <x14:cfRule type="expression" priority="6" id="{C83C178E-DAFF-4597-AF22-50F6FC753B65}">
            <xm:f>記入用!$C$28&lt;&gt;"新規"</xm:f>
            <x14:dxf>
              <border>
                <right style="thin">
                  <color auto="1"/>
                </right>
                <vertical/>
                <horizontal/>
              </border>
            </x14:dxf>
          </x14:cfRule>
          <xm:sqref>I108:I109</xm:sqref>
        </x14:conditionalFormatting>
        <x14:conditionalFormatting xmlns:xm="http://schemas.microsoft.com/office/excel/2006/main">
          <x14:cfRule type="expression" priority="5" id="{114F34AA-6A0C-46A2-B1FE-A3B5C1B35A3E}">
            <xm:f>記入用!$C$28&lt;&gt;"更新"</xm:f>
            <x14:dxf>
              <border>
                <right style="thin">
                  <color auto="1"/>
                </right>
                <vertical/>
                <horizontal/>
              </border>
            </x14:dxf>
          </x14:cfRule>
          <xm:sqref>K108:K109</xm:sqref>
        </x14:conditionalFormatting>
        <x14:conditionalFormatting xmlns:xm="http://schemas.microsoft.com/office/excel/2006/main">
          <x14:cfRule type="expression" priority="4" id="{63B4FEB6-B82F-4CFF-B475-53F264130BBC}">
            <xm:f>記入用!$C$28&lt;&gt;"変更"</xm:f>
            <x14:dxf>
              <border>
                <right style="thin">
                  <color auto="1"/>
                </right>
                <vertical/>
                <horizontal/>
              </border>
            </x14:dxf>
          </x14:cfRule>
          <xm:sqref>M108:M109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topLeftCell="A55" zoomScale="150" zoomScaleNormal="150" workbookViewId="0">
      <selection activeCell="P214" sqref="P214"/>
    </sheetView>
  </sheetViews>
  <sheetFormatPr defaultColWidth="9" defaultRowHeight="12" customHeight="1"/>
  <cols>
    <col min="1" max="1" width="2.375" style="158" customWidth="1"/>
    <col min="2" max="2" width="46.125" style="157" customWidth="1"/>
    <col min="3" max="3" width="2.25" style="158" customWidth="1"/>
    <col min="4" max="4" width="46.125" style="157" customWidth="1"/>
    <col min="5" max="5" width="0.875" style="157" customWidth="1"/>
    <col min="6" max="16384" width="9" style="157"/>
  </cols>
  <sheetData>
    <row r="1" spans="1:4" ht="12" customHeight="1">
      <c r="A1" s="238" t="s">
        <v>385</v>
      </c>
      <c r="D1" s="237" t="s">
        <v>450</v>
      </c>
    </row>
    <row r="2" spans="1:4" ht="12" customHeight="1">
      <c r="A2" s="161" t="s">
        <v>344</v>
      </c>
      <c r="B2" s="156"/>
      <c r="C2" s="162" t="s">
        <v>345</v>
      </c>
      <c r="D2" s="163"/>
    </row>
    <row r="3" spans="1:4" ht="12" customHeight="1">
      <c r="A3" s="158">
        <v>1</v>
      </c>
      <c r="B3" s="396" t="s">
        <v>320</v>
      </c>
      <c r="C3" s="159">
        <v>19</v>
      </c>
      <c r="D3" s="395" t="s">
        <v>392</v>
      </c>
    </row>
    <row r="4" spans="1:4" ht="12" customHeight="1">
      <c r="B4" s="396"/>
      <c r="C4" s="159"/>
      <c r="D4" s="395"/>
    </row>
    <row r="5" spans="1:4" ht="12" customHeight="1">
      <c r="B5" s="396"/>
      <c r="C5" s="159"/>
      <c r="D5" s="395"/>
    </row>
    <row r="6" spans="1:4" ht="12" customHeight="1">
      <c r="A6" s="158">
        <v>2</v>
      </c>
      <c r="B6" s="396" t="s">
        <v>321</v>
      </c>
      <c r="C6" s="159"/>
      <c r="D6" s="395"/>
    </row>
    <row r="7" spans="1:4" ht="12" customHeight="1">
      <c r="B7" s="396"/>
      <c r="C7" s="159"/>
      <c r="D7" s="395"/>
    </row>
    <row r="8" spans="1:4" ht="12" customHeight="1">
      <c r="B8" s="396"/>
      <c r="C8" s="159"/>
      <c r="D8" s="395"/>
    </row>
    <row r="9" spans="1:4" ht="12" customHeight="1">
      <c r="B9" s="396"/>
      <c r="C9" s="159">
        <v>20</v>
      </c>
      <c r="D9" s="396" t="s">
        <v>335</v>
      </c>
    </row>
    <row r="10" spans="1:4" ht="12" customHeight="1">
      <c r="A10" s="158">
        <v>3</v>
      </c>
      <c r="B10" s="396" t="s">
        <v>347</v>
      </c>
      <c r="C10" s="159"/>
      <c r="D10" s="396"/>
    </row>
    <row r="11" spans="1:4" ht="12" customHeight="1">
      <c r="B11" s="396"/>
      <c r="C11" s="159"/>
      <c r="D11" s="396"/>
    </row>
    <row r="12" spans="1:4" ht="12" customHeight="1">
      <c r="B12" s="396"/>
      <c r="C12" s="159">
        <v>21</v>
      </c>
      <c r="D12" s="396" t="s">
        <v>336</v>
      </c>
    </row>
    <row r="13" spans="1:4" ht="12" customHeight="1">
      <c r="B13" s="396"/>
      <c r="C13" s="159"/>
      <c r="D13" s="396"/>
    </row>
    <row r="14" spans="1:4" ht="12" customHeight="1">
      <c r="B14" s="396"/>
      <c r="C14" s="159"/>
      <c r="D14" s="396"/>
    </row>
    <row r="15" spans="1:4" ht="12" customHeight="1">
      <c r="A15" s="158">
        <v>4</v>
      </c>
      <c r="B15" s="396" t="s">
        <v>322</v>
      </c>
      <c r="C15" s="159">
        <v>22</v>
      </c>
      <c r="D15" s="396" t="s">
        <v>337</v>
      </c>
    </row>
    <row r="16" spans="1:4" ht="12" customHeight="1">
      <c r="B16" s="396"/>
      <c r="C16" s="159"/>
      <c r="D16" s="396"/>
    </row>
    <row r="17" spans="1:4" ht="12" customHeight="1">
      <c r="B17" s="396"/>
      <c r="C17" s="159"/>
      <c r="D17" s="396"/>
    </row>
    <row r="18" spans="1:4" ht="12" customHeight="1">
      <c r="B18" s="396"/>
      <c r="C18" s="159"/>
      <c r="D18" s="396"/>
    </row>
    <row r="19" spans="1:4" ht="12" customHeight="1">
      <c r="A19" s="158">
        <v>5</v>
      </c>
      <c r="B19" s="396" t="s">
        <v>323</v>
      </c>
      <c r="C19" s="159"/>
      <c r="D19" s="396"/>
    </row>
    <row r="20" spans="1:4" ht="12" customHeight="1">
      <c r="B20" s="396"/>
      <c r="C20" s="159"/>
      <c r="D20" s="396"/>
    </row>
    <row r="21" spans="1:4" ht="12" customHeight="1">
      <c r="B21" s="396"/>
      <c r="C21" s="159">
        <v>23</v>
      </c>
      <c r="D21" s="396" t="s">
        <v>349</v>
      </c>
    </row>
    <row r="22" spans="1:4" ht="12" customHeight="1">
      <c r="B22" s="396"/>
      <c r="C22" s="159"/>
      <c r="D22" s="396"/>
    </row>
    <row r="23" spans="1:4" ht="12" customHeight="1">
      <c r="B23" s="396"/>
      <c r="C23" s="159"/>
      <c r="D23" s="396"/>
    </row>
    <row r="24" spans="1:4" ht="12" customHeight="1">
      <c r="A24" s="158">
        <v>6</v>
      </c>
      <c r="B24" s="396" t="s">
        <v>324</v>
      </c>
      <c r="C24" s="159"/>
      <c r="D24" s="396"/>
    </row>
    <row r="25" spans="1:4" ht="12" customHeight="1">
      <c r="B25" s="396"/>
      <c r="C25" s="159"/>
      <c r="D25" s="396"/>
    </row>
    <row r="26" spans="1:4" ht="12" customHeight="1">
      <c r="B26" s="396"/>
      <c r="C26" s="159"/>
      <c r="D26" s="396"/>
    </row>
    <row r="27" spans="1:4" ht="12" customHeight="1">
      <c r="B27" s="396"/>
      <c r="C27" s="159"/>
      <c r="D27" s="396"/>
    </row>
    <row r="28" spans="1:4" ht="12" customHeight="1">
      <c r="A28" s="158">
        <v>7</v>
      </c>
      <c r="B28" s="396" t="s">
        <v>325</v>
      </c>
      <c r="C28" s="159">
        <v>24</v>
      </c>
      <c r="D28" s="396" t="s">
        <v>338</v>
      </c>
    </row>
    <row r="29" spans="1:4" ht="12" customHeight="1">
      <c r="B29" s="396"/>
      <c r="C29" s="159"/>
      <c r="D29" s="396"/>
    </row>
    <row r="30" spans="1:4" ht="12" customHeight="1">
      <c r="B30" s="396"/>
      <c r="C30" s="159"/>
      <c r="D30" s="396"/>
    </row>
    <row r="31" spans="1:4" ht="12" customHeight="1">
      <c r="B31" s="396"/>
      <c r="C31" s="159">
        <v>25</v>
      </c>
      <c r="D31" s="395" t="s">
        <v>391</v>
      </c>
    </row>
    <row r="32" spans="1:4" ht="12" customHeight="1">
      <c r="B32" s="396"/>
      <c r="C32" s="159"/>
      <c r="D32" s="395"/>
    </row>
    <row r="33" spans="1:4" ht="12" customHeight="1">
      <c r="A33" s="158">
        <v>8</v>
      </c>
      <c r="B33" s="396" t="s">
        <v>326</v>
      </c>
      <c r="C33" s="159"/>
      <c r="D33" s="395"/>
    </row>
    <row r="34" spans="1:4" ht="12" customHeight="1">
      <c r="B34" s="396"/>
      <c r="C34" s="159"/>
      <c r="D34" s="395"/>
    </row>
    <row r="35" spans="1:4" ht="12" customHeight="1">
      <c r="B35" s="396"/>
      <c r="C35" s="159"/>
      <c r="D35" s="395"/>
    </row>
    <row r="36" spans="1:4" ht="12" customHeight="1">
      <c r="B36" s="396"/>
      <c r="C36" s="159"/>
      <c r="D36" s="395"/>
    </row>
    <row r="37" spans="1:4" ht="12" customHeight="1">
      <c r="B37" s="396"/>
      <c r="C37" s="159"/>
      <c r="D37" s="395"/>
    </row>
    <row r="38" spans="1:4" ht="12" customHeight="1">
      <c r="A38" s="158">
        <v>9</v>
      </c>
      <c r="B38" s="399" t="s">
        <v>451</v>
      </c>
      <c r="C38" s="159"/>
      <c r="D38" s="395"/>
    </row>
    <row r="39" spans="1:4" ht="12" customHeight="1">
      <c r="B39" s="399"/>
      <c r="C39" s="159"/>
      <c r="D39" s="395"/>
    </row>
    <row r="40" spans="1:4" ht="12" customHeight="1">
      <c r="B40" s="399"/>
      <c r="C40" s="159">
        <v>26</v>
      </c>
      <c r="D40" s="396" t="s">
        <v>339</v>
      </c>
    </row>
    <row r="41" spans="1:4" ht="12" customHeight="1">
      <c r="A41" s="158">
        <v>10</v>
      </c>
      <c r="B41" s="397" t="s">
        <v>327</v>
      </c>
      <c r="C41" s="159"/>
      <c r="D41" s="396"/>
    </row>
    <row r="42" spans="1:4" ht="12" customHeight="1">
      <c r="B42" s="397"/>
      <c r="C42" s="159"/>
      <c r="D42" s="396"/>
    </row>
    <row r="43" spans="1:4" ht="12" customHeight="1">
      <c r="B43" s="397"/>
      <c r="C43" s="159"/>
      <c r="D43" s="396"/>
    </row>
    <row r="44" spans="1:4" ht="12" customHeight="1">
      <c r="B44" s="397"/>
      <c r="C44" s="159">
        <v>27</v>
      </c>
      <c r="D44" s="396" t="s">
        <v>340</v>
      </c>
    </row>
    <row r="45" spans="1:4" ht="12" customHeight="1">
      <c r="A45" s="158">
        <v>11</v>
      </c>
      <c r="B45" s="396" t="s">
        <v>328</v>
      </c>
      <c r="C45" s="159"/>
      <c r="D45" s="396"/>
    </row>
    <row r="46" spans="1:4" ht="12" customHeight="1">
      <c r="B46" s="396"/>
      <c r="C46" s="159"/>
      <c r="D46" s="396"/>
    </row>
    <row r="47" spans="1:4" ht="12" customHeight="1">
      <c r="B47" s="396"/>
      <c r="C47" s="159"/>
      <c r="D47" s="396"/>
    </row>
    <row r="48" spans="1:4" ht="12" customHeight="1">
      <c r="B48" s="396"/>
      <c r="C48" s="159"/>
      <c r="D48" s="396"/>
    </row>
    <row r="49" spans="1:4" ht="12" customHeight="1">
      <c r="B49" s="396"/>
      <c r="C49" s="164"/>
      <c r="D49" s="396"/>
    </row>
    <row r="50" spans="1:4" ht="12" customHeight="1">
      <c r="A50" s="158">
        <v>12</v>
      </c>
      <c r="B50" s="396" t="s">
        <v>329</v>
      </c>
      <c r="C50" s="159">
        <v>28</v>
      </c>
      <c r="D50" s="396" t="s">
        <v>341</v>
      </c>
    </row>
    <row r="51" spans="1:4" ht="12" customHeight="1">
      <c r="B51" s="396"/>
      <c r="C51" s="164"/>
      <c r="D51" s="396"/>
    </row>
    <row r="52" spans="1:4" ht="12" customHeight="1">
      <c r="B52" s="396"/>
      <c r="C52" s="159"/>
      <c r="D52" s="396"/>
    </row>
    <row r="53" spans="1:4" ht="12" customHeight="1">
      <c r="B53" s="396"/>
      <c r="C53" s="159"/>
      <c r="D53" s="396"/>
    </row>
    <row r="54" spans="1:4" ht="12" customHeight="1">
      <c r="B54" s="396"/>
      <c r="C54" s="164"/>
      <c r="D54" s="396"/>
    </row>
    <row r="55" spans="1:4" ht="12" customHeight="1">
      <c r="A55" s="158">
        <v>13</v>
      </c>
      <c r="B55" s="396" t="s">
        <v>330</v>
      </c>
      <c r="C55" s="159">
        <v>29</v>
      </c>
      <c r="D55" s="396" t="s">
        <v>342</v>
      </c>
    </row>
    <row r="56" spans="1:4" ht="12" customHeight="1">
      <c r="B56" s="396"/>
      <c r="C56" s="159"/>
      <c r="D56" s="396"/>
    </row>
    <row r="57" spans="1:4" ht="12" customHeight="1">
      <c r="B57" s="396"/>
      <c r="C57" s="164"/>
      <c r="D57" s="160"/>
    </row>
    <row r="58" spans="1:4" ht="12" customHeight="1">
      <c r="A58" s="158">
        <v>14</v>
      </c>
      <c r="B58" s="157" t="s">
        <v>331</v>
      </c>
      <c r="C58" s="162" t="s">
        <v>346</v>
      </c>
      <c r="D58" s="160"/>
    </row>
    <row r="59" spans="1:4" ht="12" customHeight="1">
      <c r="A59" s="158">
        <v>15</v>
      </c>
      <c r="B59" s="396" t="s">
        <v>348</v>
      </c>
      <c r="C59" s="159">
        <v>30</v>
      </c>
      <c r="D59" s="396" t="s">
        <v>343</v>
      </c>
    </row>
    <row r="60" spans="1:4" ht="12" customHeight="1">
      <c r="B60" s="396"/>
      <c r="C60" s="164"/>
      <c r="D60" s="396"/>
    </row>
    <row r="61" spans="1:4" ht="12" customHeight="1">
      <c r="B61" s="396"/>
      <c r="C61" s="164"/>
      <c r="D61" s="396"/>
    </row>
    <row r="62" spans="1:4" ht="12" customHeight="1">
      <c r="B62" s="396"/>
      <c r="C62" s="159"/>
      <c r="D62" s="396"/>
    </row>
    <row r="63" spans="1:4" ht="12" customHeight="1">
      <c r="B63" s="396"/>
      <c r="C63" s="159"/>
      <c r="D63" s="396"/>
    </row>
    <row r="64" spans="1:4" ht="12" customHeight="1">
      <c r="A64" s="158">
        <v>16</v>
      </c>
      <c r="B64" s="398" t="s">
        <v>332</v>
      </c>
      <c r="C64" s="159"/>
      <c r="D64" s="396"/>
    </row>
    <row r="65" spans="1:4" ht="12" customHeight="1">
      <c r="B65" s="398"/>
      <c r="C65" s="159"/>
      <c r="D65" s="396"/>
    </row>
    <row r="66" spans="1:4" ht="12" customHeight="1">
      <c r="A66" s="158">
        <v>17</v>
      </c>
      <c r="B66" s="398" t="s">
        <v>333</v>
      </c>
      <c r="C66" s="159"/>
      <c r="D66" s="396"/>
    </row>
    <row r="67" spans="1:4" ht="12" customHeight="1">
      <c r="B67" s="398"/>
      <c r="C67" s="164"/>
      <c r="D67" s="396"/>
    </row>
    <row r="68" spans="1:4" ht="12" customHeight="1">
      <c r="B68" s="398"/>
      <c r="C68" s="159">
        <v>31</v>
      </c>
      <c r="D68" s="396" t="s">
        <v>393</v>
      </c>
    </row>
    <row r="69" spans="1:4" ht="12" customHeight="1">
      <c r="A69" s="158">
        <v>18</v>
      </c>
      <c r="B69" s="397" t="s">
        <v>334</v>
      </c>
      <c r="C69" s="159"/>
      <c r="D69" s="396"/>
    </row>
    <row r="70" spans="1:4" ht="12" customHeight="1">
      <c r="B70" s="397"/>
      <c r="C70" s="159"/>
      <c r="D70" s="396"/>
    </row>
    <row r="71" spans="1:4" ht="12" customHeight="1">
      <c r="B71" s="397"/>
      <c r="C71" s="159"/>
      <c r="D71" s="396"/>
    </row>
    <row r="72" spans="1:4" ht="12" customHeight="1">
      <c r="A72" s="400" t="s">
        <v>452</v>
      </c>
      <c r="B72" s="401"/>
      <c r="C72" s="159"/>
      <c r="D72" s="396"/>
    </row>
    <row r="73" spans="1:4" ht="12" customHeight="1">
      <c r="A73" s="240"/>
      <c r="B73" s="239" t="s">
        <v>453</v>
      </c>
      <c r="C73" s="159"/>
      <c r="D73" s="396"/>
    </row>
    <row r="74" spans="1:4" ht="12" customHeight="1">
      <c r="C74" s="209"/>
      <c r="D74" s="209"/>
    </row>
    <row r="75" spans="1:4" ht="12" customHeight="1">
      <c r="C75" s="209"/>
      <c r="D75" s="160"/>
    </row>
    <row r="76" spans="1:4" ht="12" customHeight="1">
      <c r="C76" s="210"/>
      <c r="D76" s="160"/>
    </row>
    <row r="77" spans="1:4" ht="12" customHeight="1">
      <c r="C77" s="210"/>
    </row>
  </sheetData>
  <mergeCells count="31">
    <mergeCell ref="B69:B71"/>
    <mergeCell ref="D15:D20"/>
    <mergeCell ref="D31:D39"/>
    <mergeCell ref="D68:D73"/>
    <mergeCell ref="D28:D30"/>
    <mergeCell ref="B59:B63"/>
    <mergeCell ref="D44:D49"/>
    <mergeCell ref="D50:D54"/>
    <mergeCell ref="B64:B65"/>
    <mergeCell ref="B66:B68"/>
    <mergeCell ref="D40:D43"/>
    <mergeCell ref="D55:D56"/>
    <mergeCell ref="D59:D67"/>
    <mergeCell ref="B38:B40"/>
    <mergeCell ref="A72:B72"/>
    <mergeCell ref="D3:D8"/>
    <mergeCell ref="B45:B49"/>
    <mergeCell ref="B50:B54"/>
    <mergeCell ref="B55:B57"/>
    <mergeCell ref="B3:B5"/>
    <mergeCell ref="B6:B9"/>
    <mergeCell ref="B10:B14"/>
    <mergeCell ref="B15:B18"/>
    <mergeCell ref="B19:B23"/>
    <mergeCell ref="B24:B27"/>
    <mergeCell ref="B28:B32"/>
    <mergeCell ref="B33:B37"/>
    <mergeCell ref="D21:D27"/>
    <mergeCell ref="D9:D11"/>
    <mergeCell ref="D12:D14"/>
    <mergeCell ref="B41:B44"/>
  </mergeCells>
  <phoneticPr fontId="1"/>
  <pageMargins left="0.39370078740157483" right="0.39370078740157483"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1"/>
  <sheetViews>
    <sheetView topLeftCell="A4" zoomScaleNormal="100" workbookViewId="0">
      <selection activeCell="G28" sqref="G28"/>
    </sheetView>
  </sheetViews>
  <sheetFormatPr defaultColWidth="10.125" defaultRowHeight="30" customHeight="1"/>
  <cols>
    <col min="1" max="1" width="15.625" style="52" customWidth="1"/>
    <col min="2" max="2" width="5.625" style="52" customWidth="1"/>
    <col min="3" max="5" width="20.625" style="52" customWidth="1"/>
    <col min="6" max="6" width="2.625" style="52" customWidth="1"/>
    <col min="7" max="16384" width="10.125" style="52"/>
  </cols>
  <sheetData>
    <row r="1" spans="1:6" ht="30" customHeight="1">
      <c r="A1" s="52" t="s">
        <v>69</v>
      </c>
    </row>
    <row r="2" spans="1:6" ht="30" customHeight="1">
      <c r="A2" s="405" t="s">
        <v>110</v>
      </c>
      <c r="B2" s="405"/>
      <c r="C2" s="405"/>
      <c r="D2" s="405"/>
      <c r="E2" s="405"/>
      <c r="F2" s="5"/>
    </row>
    <row r="3" spans="1:6" ht="30" customHeight="1">
      <c r="A3" s="5"/>
      <c r="B3" s="5"/>
      <c r="C3" s="5"/>
      <c r="D3" s="5"/>
      <c r="E3" s="36" t="s">
        <v>40</v>
      </c>
      <c r="F3" s="5"/>
    </row>
    <row r="4" spans="1:6" ht="30" customHeight="1">
      <c r="A4" s="5" t="s">
        <v>70</v>
      </c>
      <c r="B4" s="5"/>
      <c r="C4" s="5"/>
      <c r="D4" s="5"/>
      <c r="E4" s="36"/>
      <c r="F4" s="5"/>
    </row>
    <row r="5" spans="1:6" ht="30" customHeight="1">
      <c r="B5" s="5"/>
      <c r="C5" s="36" t="s">
        <v>36</v>
      </c>
      <c r="D5" s="37"/>
      <c r="E5" s="38"/>
      <c r="F5" s="5"/>
    </row>
    <row r="6" spans="1:6" ht="30" customHeight="1">
      <c r="A6" s="5"/>
      <c r="B6" s="5"/>
      <c r="C6" s="36" t="s">
        <v>35</v>
      </c>
      <c r="D6" s="403"/>
      <c r="E6" s="403"/>
      <c r="F6" s="5"/>
    </row>
    <row r="7" spans="1:6" ht="30" customHeight="1">
      <c r="A7" s="5"/>
      <c r="B7" s="5"/>
      <c r="C7" s="36" t="s">
        <v>32</v>
      </c>
      <c r="D7" s="402"/>
      <c r="E7" s="402"/>
      <c r="F7" s="5"/>
    </row>
    <row r="8" spans="1:6" ht="30" customHeight="1">
      <c r="A8" s="5"/>
      <c r="B8" s="5"/>
      <c r="C8" s="204" t="s">
        <v>373</v>
      </c>
      <c r="D8" s="403"/>
      <c r="E8" s="403"/>
    </row>
    <row r="9" spans="1:6" ht="30" customHeight="1">
      <c r="A9" s="5"/>
      <c r="B9" s="5"/>
      <c r="C9" s="36" t="s">
        <v>33</v>
      </c>
      <c r="D9" s="404"/>
      <c r="E9" s="404"/>
      <c r="F9" s="5"/>
    </row>
    <row r="10" spans="1:6" ht="30" customHeight="1">
      <c r="A10" s="5"/>
      <c r="B10" s="5"/>
      <c r="C10" s="36" t="s">
        <v>34</v>
      </c>
      <c r="D10" s="404"/>
      <c r="E10" s="404"/>
      <c r="F10" s="5"/>
    </row>
    <row r="11" spans="1:6" ht="30" customHeight="1">
      <c r="A11" s="5"/>
      <c r="B11" s="5"/>
      <c r="C11" s="36"/>
      <c r="D11" s="38"/>
      <c r="E11" s="38"/>
      <c r="F11" s="5"/>
    </row>
    <row r="12" spans="1:6" ht="30" customHeight="1">
      <c r="A12" s="5" t="s">
        <v>72</v>
      </c>
      <c r="B12" s="5"/>
      <c r="C12" s="5"/>
      <c r="D12" s="5"/>
      <c r="E12" s="5"/>
      <c r="F12" s="5"/>
    </row>
    <row r="13" spans="1:6" ht="30" customHeight="1">
      <c r="A13" s="408" t="s">
        <v>41</v>
      </c>
      <c r="B13" s="408"/>
      <c r="C13" s="408"/>
      <c r="D13" s="408"/>
      <c r="E13" s="408"/>
      <c r="F13" s="5"/>
    </row>
    <row r="14" spans="1:6" ht="30" customHeight="1">
      <c r="A14" s="407" t="s">
        <v>106</v>
      </c>
      <c r="B14" s="407"/>
      <c r="C14" s="407"/>
      <c r="D14" s="407"/>
      <c r="E14" s="407"/>
      <c r="F14" s="5"/>
    </row>
    <row r="15" spans="1:6" ht="30" customHeight="1">
      <c r="A15" s="407" t="s">
        <v>107</v>
      </c>
      <c r="B15" s="407"/>
      <c r="C15" s="407"/>
      <c r="D15" s="407"/>
      <c r="E15" s="407"/>
      <c r="F15" s="5"/>
    </row>
    <row r="16" spans="1:6" ht="30" customHeight="1">
      <c r="A16" s="407" t="s">
        <v>108</v>
      </c>
      <c r="B16" s="407"/>
      <c r="C16" s="39"/>
      <c r="D16" s="39" t="s">
        <v>109</v>
      </c>
      <c r="E16" s="39"/>
      <c r="F16" s="5"/>
    </row>
    <row r="17" spans="1:6" ht="15" customHeight="1">
      <c r="A17" s="407" t="s">
        <v>75</v>
      </c>
      <c r="B17" s="409"/>
      <c r="C17" s="50" t="s">
        <v>76</v>
      </c>
      <c r="D17" s="51" t="s">
        <v>375</v>
      </c>
      <c r="E17" s="40" t="s">
        <v>378</v>
      </c>
      <c r="F17" s="5"/>
    </row>
    <row r="18" spans="1:6" ht="15" customHeight="1">
      <c r="A18" s="407"/>
      <c r="B18" s="409"/>
      <c r="C18" s="46" t="s">
        <v>77</v>
      </c>
      <c r="D18" s="38" t="s">
        <v>376</v>
      </c>
      <c r="E18" s="41" t="s">
        <v>379</v>
      </c>
      <c r="F18" s="5"/>
    </row>
    <row r="19" spans="1:6" ht="15" customHeight="1">
      <c r="A19" s="407"/>
      <c r="B19" s="409"/>
      <c r="C19" s="48" t="s">
        <v>374</v>
      </c>
      <c r="D19" s="37" t="s">
        <v>377</v>
      </c>
      <c r="E19" s="42"/>
      <c r="F19" s="5"/>
    </row>
    <row r="20" spans="1:6" ht="30" customHeight="1">
      <c r="A20" s="407" t="s">
        <v>78</v>
      </c>
      <c r="B20" s="407"/>
      <c r="C20" s="407"/>
      <c r="D20" s="407"/>
      <c r="E20" s="407"/>
      <c r="F20" s="5"/>
    </row>
    <row r="21" spans="1:6" ht="30" customHeight="1">
      <c r="A21" s="406" t="s">
        <v>80</v>
      </c>
      <c r="B21" s="43" t="s">
        <v>73</v>
      </c>
      <c r="C21" s="410"/>
      <c r="D21" s="410"/>
      <c r="E21" s="410"/>
      <c r="F21" s="5"/>
    </row>
    <row r="22" spans="1:6" ht="30" customHeight="1">
      <c r="A22" s="407"/>
      <c r="B22" s="43" t="s">
        <v>74</v>
      </c>
      <c r="C22" s="407"/>
      <c r="D22" s="407"/>
      <c r="E22" s="407"/>
      <c r="F22" s="5"/>
    </row>
    <row r="23" spans="1:6" ht="15" customHeight="1">
      <c r="A23" s="5" t="s">
        <v>380</v>
      </c>
      <c r="B23" s="5"/>
      <c r="C23" s="5"/>
      <c r="D23" s="5"/>
      <c r="E23" s="5"/>
      <c r="F23" s="5"/>
    </row>
    <row r="24" spans="1:6" ht="15" customHeight="1">
      <c r="A24" s="5" t="s">
        <v>381</v>
      </c>
      <c r="B24" s="5"/>
      <c r="C24" s="5"/>
      <c r="D24" s="5"/>
      <c r="E24" s="5"/>
      <c r="F24" s="5"/>
    </row>
    <row r="25" spans="1:6" ht="15" customHeight="1">
      <c r="A25" s="5" t="s">
        <v>382</v>
      </c>
      <c r="B25" s="5"/>
      <c r="C25" s="5"/>
      <c r="D25" s="5"/>
      <c r="E25" s="5"/>
      <c r="F25" s="5"/>
    </row>
    <row r="26" spans="1:6" ht="15" customHeight="1">
      <c r="A26" s="5"/>
      <c r="B26" s="5"/>
      <c r="C26" s="5"/>
      <c r="D26" s="5"/>
      <c r="E26" s="5"/>
      <c r="F26" s="5"/>
    </row>
    <row r="27" spans="1:6" ht="15" customHeight="1">
      <c r="A27" s="5" t="s">
        <v>71</v>
      </c>
      <c r="B27" s="5"/>
      <c r="C27" s="5"/>
      <c r="D27" s="5"/>
      <c r="E27" s="5"/>
      <c r="F27" s="5"/>
    </row>
    <row r="28" spans="1:6" ht="15" customHeight="1">
      <c r="A28" s="44" t="s">
        <v>47</v>
      </c>
      <c r="B28" s="44"/>
      <c r="C28" s="45"/>
      <c r="D28" s="5"/>
      <c r="E28" s="5"/>
      <c r="F28" s="5"/>
    </row>
    <row r="29" spans="1:6" ht="30" customHeight="1">
      <c r="A29" s="46"/>
      <c r="B29" s="46"/>
      <c r="C29" s="47"/>
      <c r="D29" s="5"/>
      <c r="E29" s="5"/>
      <c r="F29" s="5"/>
    </row>
    <row r="30" spans="1:6" ht="30" customHeight="1">
      <c r="A30" s="48"/>
      <c r="B30" s="48"/>
      <c r="C30" s="49"/>
      <c r="D30" s="5"/>
      <c r="E30" s="5"/>
      <c r="F30" s="5"/>
    </row>
    <row r="31" spans="1:6" ht="30" customHeight="1">
      <c r="A31" s="5"/>
      <c r="B31" s="5"/>
      <c r="C31" s="5"/>
      <c r="D31" s="5"/>
      <c r="E31" s="5"/>
      <c r="F31" s="5"/>
    </row>
  </sheetData>
  <mergeCells count="18">
    <mergeCell ref="A21:A22"/>
    <mergeCell ref="A13:E13"/>
    <mergeCell ref="A16:B16"/>
    <mergeCell ref="A20:B20"/>
    <mergeCell ref="A17:B19"/>
    <mergeCell ref="A14:B14"/>
    <mergeCell ref="A15:B15"/>
    <mergeCell ref="C20:E20"/>
    <mergeCell ref="C21:E21"/>
    <mergeCell ref="C22:E22"/>
    <mergeCell ref="C14:E14"/>
    <mergeCell ref="C15:E15"/>
    <mergeCell ref="D7:E7"/>
    <mergeCell ref="D8:E8"/>
    <mergeCell ref="D9:E9"/>
    <mergeCell ref="D10:E10"/>
    <mergeCell ref="A2:E2"/>
    <mergeCell ref="D6:E6"/>
  </mergeCells>
  <phoneticPr fontId="1"/>
  <pageMargins left="0.98425196850393704" right="0.78740157480314965" top="0.98425196850393704" bottom="0.7874015748031496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記入用</vt:lpstr>
      <vt:lpstr>記入例</vt:lpstr>
      <vt:lpstr>印刷</vt:lpstr>
      <vt:lpstr>許可条件</vt:lpstr>
      <vt:lpstr>変更届</vt:lpstr>
      <vt:lpstr>b</vt:lpstr>
      <vt:lpstr>印刷!Print_Area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2025-08-14T00:33:13Z</cp:lastPrinted>
  <dcterms:created xsi:type="dcterms:W3CDTF">2020-06-02T07:57:51Z</dcterms:created>
  <dcterms:modified xsi:type="dcterms:W3CDTF">2025-08-14T00:43:45Z</dcterms:modified>
</cp:coreProperties>
</file>