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介護保険\Ｇ認定・給付\007_住宅改修・福祉用具\02_特定福祉用具_購入\R6貸与・購入選択制\様式変更\様式）Excel版\"/>
    </mc:Choice>
  </mc:AlternateContent>
  <bookViews>
    <workbookView xWindow="0" yWindow="0" windowWidth="2628" windowHeight="0"/>
  </bookViews>
  <sheets>
    <sheet name="留意事項" sheetId="6" r:id="rId1"/>
    <sheet name="データ(受領委任)" sheetId="10" r:id="rId2"/>
    <sheet name="【提出様式】受領委任払い用のみ" sheetId="11" r:id="rId3"/>
    <sheet name="【提出様式】受領委任払い用+請求書（参考例）" sheetId="2" r:id="rId4"/>
    <sheet name="【記入例】受領委任払い用" sheetId="8" r:id="rId5"/>
  </sheets>
  <definedNames>
    <definedName name="_xlnm.Print_Area" localSheetId="3">'【提出様式】受領委任払い用+請求書（参考例）'!$A$1:$J$86</definedName>
    <definedName name="_xlnm.Print_Area" localSheetId="2">【提出様式】受領委任払い用のみ!$A$1:$J$62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2" l="1"/>
  <c r="D59" i="2"/>
  <c r="D62" i="2"/>
  <c r="D57" i="2"/>
  <c r="D61" i="2"/>
  <c r="D55" i="11"/>
  <c r="D57" i="11"/>
  <c r="D59" i="11"/>
  <c r="D61" i="11"/>
  <c r="D62" i="11"/>
  <c r="H3" i="2" l="1"/>
  <c r="F25" i="11" l="1"/>
  <c r="I24" i="11"/>
  <c r="F24" i="11"/>
  <c r="C24" i="11"/>
  <c r="A24" i="11"/>
  <c r="F23" i="11"/>
  <c r="I22" i="11"/>
  <c r="F22" i="11"/>
  <c r="C22" i="11"/>
  <c r="A22" i="11"/>
  <c r="F21" i="11"/>
  <c r="I20" i="11"/>
  <c r="F20" i="11"/>
  <c r="C20" i="11"/>
  <c r="A20" i="11"/>
  <c r="F19" i="11"/>
  <c r="I18" i="11"/>
  <c r="F18" i="11"/>
  <c r="C18" i="11"/>
  <c r="A18" i="11"/>
  <c r="F17" i="11"/>
  <c r="I16" i="11"/>
  <c r="F16" i="11"/>
  <c r="C16" i="11"/>
  <c r="A16" i="11"/>
  <c r="F15" i="11"/>
  <c r="I14" i="11"/>
  <c r="F14" i="11"/>
  <c r="C14" i="11"/>
  <c r="A14" i="11"/>
  <c r="F13" i="11"/>
  <c r="I12" i="11"/>
  <c r="F12" i="11"/>
  <c r="C12" i="11"/>
  <c r="A12" i="11"/>
  <c r="H8" i="11"/>
  <c r="C8" i="11"/>
  <c r="C7" i="11"/>
  <c r="C6" i="11"/>
  <c r="H5" i="11"/>
  <c r="G26" i="11" s="1"/>
  <c r="H26" i="11" s="1"/>
  <c r="H4" i="11"/>
  <c r="C4" i="11"/>
  <c r="H3" i="11"/>
  <c r="C3" i="11"/>
  <c r="C26" i="11" l="1"/>
  <c r="F69" i="2"/>
  <c r="F71" i="2"/>
  <c r="F70" i="2"/>
  <c r="F72" i="2"/>
  <c r="C3" i="2" l="1"/>
  <c r="H8" i="2"/>
  <c r="C8" i="2"/>
  <c r="C7" i="2"/>
  <c r="C6" i="2"/>
  <c r="H5" i="2"/>
  <c r="G26" i="2" s="1"/>
  <c r="H26" i="2" s="1"/>
  <c r="H4" i="2"/>
  <c r="C4" i="2"/>
  <c r="D79" i="2" s="1"/>
  <c r="I24" i="2" l="1"/>
  <c r="F25" i="2"/>
  <c r="F24" i="2"/>
  <c r="C24" i="2"/>
  <c r="D86" i="2" s="1"/>
  <c r="A24" i="2"/>
  <c r="I22" i="2"/>
  <c r="F23" i="2"/>
  <c r="F22" i="2"/>
  <c r="C22" i="2"/>
  <c r="D85" i="2" s="1"/>
  <c r="A22" i="2"/>
  <c r="I20" i="2"/>
  <c r="F21" i="2"/>
  <c r="F20" i="2"/>
  <c r="C20" i="2"/>
  <c r="D84" i="2" s="1"/>
  <c r="A20" i="2"/>
  <c r="I18" i="2"/>
  <c r="F19" i="2"/>
  <c r="F18" i="2"/>
  <c r="C18" i="2"/>
  <c r="D83" i="2" s="1"/>
  <c r="A18" i="2"/>
  <c r="I16" i="2"/>
  <c r="F17" i="2"/>
  <c r="F16" i="2"/>
  <c r="C16" i="2"/>
  <c r="D82" i="2" s="1"/>
  <c r="A16" i="2"/>
  <c r="I14" i="2"/>
  <c r="F15" i="2"/>
  <c r="F14" i="2"/>
  <c r="C14" i="2"/>
  <c r="D81" i="2" s="1"/>
  <c r="A14" i="2"/>
  <c r="I12" i="2"/>
  <c r="F13" i="2"/>
  <c r="F12" i="2"/>
  <c r="C12" i="2"/>
  <c r="D80" i="2" s="1"/>
  <c r="A12" i="2"/>
  <c r="G26" i="8" l="1"/>
  <c r="C26" i="8"/>
  <c r="H26" i="8" l="1"/>
  <c r="C26" i="2"/>
  <c r="D78" i="2" l="1"/>
</calcChain>
</file>

<file path=xl/sharedStrings.xml><?xml version="1.0" encoding="utf-8"?>
<sst xmlns="http://schemas.openxmlformats.org/spreadsheetml/2006/main" count="250" uniqueCount="113">
  <si>
    <t>フリガナ</t>
    <phoneticPr fontId="1"/>
  </si>
  <si>
    <t>生年月日</t>
    <rPh sb="0" eb="4">
      <t>セイネンガッピ</t>
    </rPh>
    <phoneticPr fontId="1"/>
  </si>
  <si>
    <t>住所</t>
    <rPh sb="0" eb="2">
      <t>ジュウショ</t>
    </rPh>
    <phoneticPr fontId="1"/>
  </si>
  <si>
    <t>被保険者番号</t>
    <rPh sb="0" eb="4">
      <t>ヒホケンシャ</t>
    </rPh>
    <rPh sb="4" eb="6">
      <t>バンゴウ</t>
    </rPh>
    <phoneticPr fontId="1"/>
  </si>
  <si>
    <t>被保険者氏名</t>
    <rPh sb="0" eb="4">
      <t>ヒホケンシャ</t>
    </rPh>
    <rPh sb="4" eb="6">
      <t>シメイ</t>
    </rPh>
    <phoneticPr fontId="1"/>
  </si>
  <si>
    <t>負担割合</t>
    <rPh sb="0" eb="4">
      <t>フタンワリアイ</t>
    </rPh>
    <phoneticPr fontId="1"/>
  </si>
  <si>
    <t>販売事業者</t>
    <rPh sb="0" eb="2">
      <t>ハンバイ</t>
    </rPh>
    <rPh sb="2" eb="5">
      <t>ジギョウシャ</t>
    </rPh>
    <phoneticPr fontId="1"/>
  </si>
  <si>
    <t>福祉用具種目名</t>
    <rPh sb="0" eb="4">
      <t>フクシヨウグ</t>
    </rPh>
    <rPh sb="4" eb="7">
      <t>シュモクメイ</t>
    </rPh>
    <phoneticPr fontId="1"/>
  </si>
  <si>
    <t>商品名</t>
    <rPh sb="0" eb="3">
      <t>ショウヒンメイ</t>
    </rPh>
    <phoneticPr fontId="1"/>
  </si>
  <si>
    <t>製造事業者名</t>
    <rPh sb="0" eb="2">
      <t>セイゾウ</t>
    </rPh>
    <rPh sb="2" eb="5">
      <t>ジギョウシャ</t>
    </rPh>
    <rPh sb="5" eb="6">
      <t>メイ</t>
    </rPh>
    <phoneticPr fontId="1"/>
  </si>
  <si>
    <t>購入金額</t>
    <rPh sb="0" eb="2">
      <t>コウニュウ</t>
    </rPh>
    <rPh sb="2" eb="4">
      <t>キンガク</t>
    </rPh>
    <phoneticPr fontId="1"/>
  </si>
  <si>
    <t>合計</t>
    <rPh sb="0" eb="2">
      <t>ゴウケイ</t>
    </rPh>
    <phoneticPr fontId="1"/>
  </si>
  <si>
    <t>請求額</t>
    <rPh sb="0" eb="3">
      <t>セイキュウガク</t>
    </rPh>
    <phoneticPr fontId="1"/>
  </si>
  <si>
    <t>申請者</t>
    <rPh sb="0" eb="3">
      <t>シンセイシャ</t>
    </rPh>
    <phoneticPr fontId="1"/>
  </si>
  <si>
    <t>（被保険者）</t>
    <rPh sb="1" eb="5">
      <t>ヒホケンシャ</t>
    </rPh>
    <phoneticPr fontId="1"/>
  </si>
  <si>
    <t>氏名</t>
    <rPh sb="0" eb="2">
      <t>シメイ</t>
    </rPh>
    <phoneticPr fontId="1"/>
  </si>
  <si>
    <t>※本人自署もしくは記名・押印</t>
    <rPh sb="1" eb="3">
      <t>ホンニン</t>
    </rPh>
    <rPh sb="3" eb="5">
      <t>ジショ</t>
    </rPh>
    <rPh sb="9" eb="11">
      <t>キメイ</t>
    </rPh>
    <rPh sb="12" eb="14">
      <t>オウイン</t>
    </rPh>
    <phoneticPr fontId="1"/>
  </si>
  <si>
    <t>③購入商品のカタログコピー</t>
    <rPh sb="1" eb="3">
      <t>コウニュウ</t>
    </rPh>
    <rPh sb="3" eb="5">
      <t>ショウヒン</t>
    </rPh>
    <phoneticPr fontId="1"/>
  </si>
  <si>
    <t>④請求書</t>
    <rPh sb="1" eb="4">
      <t>セイキュウショ</t>
    </rPh>
    <phoneticPr fontId="1"/>
  </si>
  <si>
    <t>受取人</t>
    <rPh sb="0" eb="3">
      <t>ウケトリニン</t>
    </rPh>
    <phoneticPr fontId="1"/>
  </si>
  <si>
    <t>会社名</t>
    <rPh sb="0" eb="3">
      <t>カイシャメイ</t>
    </rPh>
    <phoneticPr fontId="1"/>
  </si>
  <si>
    <t>電話</t>
    <rPh sb="0" eb="2">
      <t>デンワ</t>
    </rPh>
    <phoneticPr fontId="1"/>
  </si>
  <si>
    <t>FAX</t>
    <phoneticPr fontId="1"/>
  </si>
  <si>
    <t>年　　　　　月　　　　　日</t>
    <rPh sb="0" eb="1">
      <t>ネン</t>
    </rPh>
    <rPh sb="6" eb="7">
      <t>ツキ</t>
    </rPh>
    <rPh sb="12" eb="13">
      <t>ニチ</t>
    </rPh>
    <phoneticPr fontId="1"/>
  </si>
  <si>
    <t>※「スロープ」「歩行器」「歩行補助つえ」を購入した場合、販売事業所等から貸与・販売の選択制について必要な情報提供（メリット・デメリット、医師の意見等）を受けましたか？</t>
    <rPh sb="21" eb="23">
      <t>コウニュウ</t>
    </rPh>
    <rPh sb="25" eb="27">
      <t>バアイ</t>
    </rPh>
    <rPh sb="33" eb="34">
      <t>トウ</t>
    </rPh>
    <phoneticPr fontId="1"/>
  </si>
  <si>
    <t>＜添付書類＞</t>
    <rPh sb="1" eb="3">
      <t>テンプ</t>
    </rPh>
    <rPh sb="3" eb="5">
      <t>ショルイ</t>
    </rPh>
    <phoneticPr fontId="1"/>
  </si>
  <si>
    <t>TAISコード</t>
    <phoneticPr fontId="1"/>
  </si>
  <si>
    <t>伊丹市長　様</t>
    <phoneticPr fontId="1"/>
  </si>
  <si>
    <r>
      <rPr>
        <sz val="11"/>
        <color theme="0"/>
        <rFont val="BIZ UDPゴシック"/>
        <family val="3"/>
        <charset val="128"/>
      </rPr>
      <t>①</t>
    </r>
    <r>
      <rPr>
        <sz val="11"/>
        <color theme="1"/>
        <rFont val="BIZ UDPゴシック"/>
        <family val="3"/>
        <charset val="128"/>
      </rPr>
      <t>※他のサービス利用がなくケアマネジャー不在の場合は、福祉用具サービス計画書</t>
    </r>
    <rPh sb="2" eb="3">
      <t>タ</t>
    </rPh>
    <rPh sb="8" eb="10">
      <t>リヨウ</t>
    </rPh>
    <rPh sb="20" eb="22">
      <t>フザイ</t>
    </rPh>
    <rPh sb="23" eb="25">
      <t>バアイ</t>
    </rPh>
    <rPh sb="27" eb="31">
      <t>フクシヨウグ</t>
    </rPh>
    <rPh sb="35" eb="37">
      <t>ケイカク</t>
    </rPh>
    <rPh sb="37" eb="38">
      <t>ショ</t>
    </rPh>
    <phoneticPr fontId="1"/>
  </si>
  <si>
    <t>②領収書コピー（原本も窓口で提示）</t>
    <rPh sb="1" eb="4">
      <t>リョウシュウショ</t>
    </rPh>
    <rPh sb="8" eb="10">
      <t>ゲンポン</t>
    </rPh>
    <rPh sb="11" eb="13">
      <t>マドグチ</t>
    </rPh>
    <rPh sb="14" eb="16">
      <t>テイジ</t>
    </rPh>
    <phoneticPr fontId="1"/>
  </si>
  <si>
    <t>　↳　□　貸与・販売の選択制について必要な情報提供を受けた結果、購入することとしました。</t>
    <rPh sb="5" eb="7">
      <t>タイヨ</t>
    </rPh>
    <rPh sb="8" eb="10">
      <t>ハンバイ</t>
    </rPh>
    <rPh sb="11" eb="14">
      <t>センタクセイ</t>
    </rPh>
    <rPh sb="18" eb="20">
      <t>ヒツヨウ</t>
    </rPh>
    <rPh sb="21" eb="23">
      <t>ジョウホウ</t>
    </rPh>
    <rPh sb="26" eb="27">
      <t>ウ</t>
    </rPh>
    <rPh sb="29" eb="31">
      <t>ケッカ</t>
    </rPh>
    <rPh sb="32" eb="34">
      <t>コウニュウ</t>
    </rPh>
    <phoneticPr fontId="1"/>
  </si>
  <si>
    <t>　上記のとおり、関係書類を添えて居宅介護（介護予防）福祉用具購入費の支給を申請します。また、当該申請に係る給付費の受領に関する権限を下記の受取人に委任します。</t>
    <rPh sb="1" eb="3">
      <t>ジョウキ</t>
    </rPh>
    <rPh sb="8" eb="12">
      <t>カンケイショルイ</t>
    </rPh>
    <rPh sb="13" eb="14">
      <t>ソ</t>
    </rPh>
    <rPh sb="16" eb="20">
      <t>キョタクカイゴ</t>
    </rPh>
    <rPh sb="21" eb="25">
      <t>カイゴヨボウ</t>
    </rPh>
    <rPh sb="26" eb="30">
      <t>フクシヨウグ</t>
    </rPh>
    <rPh sb="30" eb="33">
      <t>コウニュウヒ</t>
    </rPh>
    <rPh sb="34" eb="36">
      <t>シキュウ</t>
    </rPh>
    <rPh sb="37" eb="39">
      <t>シンセイ</t>
    </rPh>
    <rPh sb="46" eb="48">
      <t>トウガイ</t>
    </rPh>
    <rPh sb="48" eb="50">
      <t>シンセイ</t>
    </rPh>
    <rPh sb="51" eb="52">
      <t>カカ</t>
    </rPh>
    <rPh sb="53" eb="55">
      <t>キュウフ</t>
    </rPh>
    <rPh sb="57" eb="59">
      <t>ジュリョウ</t>
    </rPh>
    <rPh sb="60" eb="61">
      <t>カン</t>
    </rPh>
    <rPh sb="63" eb="65">
      <t>ケンゲン</t>
    </rPh>
    <rPh sb="66" eb="68">
      <t>カキ</t>
    </rPh>
    <rPh sb="69" eb="72">
      <t>ウケトリニン</t>
    </rPh>
    <rPh sb="73" eb="75">
      <t>イニン</t>
    </rPh>
    <phoneticPr fontId="1"/>
  </si>
  <si>
    <t>当該機器の概要を記載した書面、医学的な所見がわかる書類、排泄予測支援機器確認調書も添付</t>
    <rPh sb="0" eb="4">
      <t>トウガイキキ</t>
    </rPh>
    <rPh sb="5" eb="7">
      <t>ガイヨウ</t>
    </rPh>
    <rPh sb="8" eb="10">
      <t>キサイ</t>
    </rPh>
    <rPh sb="12" eb="14">
      <t>ショメン</t>
    </rPh>
    <rPh sb="15" eb="18">
      <t>イガクテキ</t>
    </rPh>
    <rPh sb="19" eb="21">
      <t>ショケン</t>
    </rPh>
    <rPh sb="25" eb="27">
      <t>ショルイ</t>
    </rPh>
    <rPh sb="41" eb="43">
      <t>テンプ</t>
    </rPh>
    <phoneticPr fontId="1"/>
  </si>
  <si>
    <t>介護保険居宅介護（介護予防）福祉用具購入費支給申請書　【受領委任払い用】</t>
    <rPh sb="0" eb="4">
      <t>カイゴホケン</t>
    </rPh>
    <rPh sb="4" eb="6">
      <t>キョタク</t>
    </rPh>
    <rPh sb="6" eb="8">
      <t>カイゴ</t>
    </rPh>
    <rPh sb="9" eb="11">
      <t>カイゴ</t>
    </rPh>
    <rPh sb="11" eb="13">
      <t>ヨボウ</t>
    </rPh>
    <rPh sb="14" eb="18">
      <t>フクシヨウグ</t>
    </rPh>
    <rPh sb="18" eb="21">
      <t>コウニュウヒ</t>
    </rPh>
    <rPh sb="21" eb="26">
      <t>シキュウシンセイショ</t>
    </rPh>
    <phoneticPr fontId="1"/>
  </si>
  <si>
    <t>購入年月日</t>
    <phoneticPr fontId="1"/>
  </si>
  <si>
    <t>当該年度既購入金額</t>
    <rPh sb="0" eb="4">
      <t>トウガイネンド</t>
    </rPh>
    <rPh sb="4" eb="5">
      <t>キ</t>
    </rPh>
    <rPh sb="5" eb="9">
      <t>コウニュウキンガク</t>
    </rPh>
    <phoneticPr fontId="1"/>
  </si>
  <si>
    <t>伊丹市千僧１－１</t>
    <rPh sb="0" eb="3">
      <t>イタミシ</t>
    </rPh>
    <rPh sb="3" eb="4">
      <t>セン</t>
    </rPh>
    <rPh sb="4" eb="5">
      <t>ソウ</t>
    </rPh>
    <phoneticPr fontId="1"/>
  </si>
  <si>
    <t>入浴補助用具</t>
  </si>
  <si>
    <t>スロープ</t>
  </si>
  <si>
    <t>スロープ1.5</t>
    <phoneticPr fontId="1"/>
  </si>
  <si>
    <t>スロープ2.0</t>
    <phoneticPr fontId="1"/>
  </si>
  <si>
    <t>スロープ2.5</t>
    <phoneticPr fontId="1"/>
  </si>
  <si>
    <t>腰掛便座</t>
  </si>
  <si>
    <t>補高便座</t>
    <rPh sb="0" eb="2">
      <t>ホコウ</t>
    </rPh>
    <rPh sb="2" eb="4">
      <t>ベンザ</t>
    </rPh>
    <phoneticPr fontId="1"/>
  </si>
  <si>
    <t>シャワーチェア</t>
    <phoneticPr fontId="1"/>
  </si>
  <si>
    <t>＜排泄予測支援機器の購入　※要事前相談＞</t>
    <rPh sb="1" eb="5">
      <t>ハイセツヨソク</t>
    </rPh>
    <rPh sb="5" eb="7">
      <t>シエン</t>
    </rPh>
    <rPh sb="7" eb="9">
      <t>キキ</t>
    </rPh>
    <rPh sb="10" eb="12">
      <t>コウニュウ</t>
    </rPh>
    <rPh sb="14" eb="15">
      <t>ヨウ</t>
    </rPh>
    <rPh sb="15" eb="19">
      <t>ジゼンソウダン</t>
    </rPh>
    <phoneticPr fontId="1"/>
  </si>
  <si>
    <t>排泄予測支援機器について</t>
    <rPh sb="0" eb="2">
      <t>ハイセツ</t>
    </rPh>
    <rPh sb="2" eb="4">
      <t>ヨソク</t>
    </rPh>
    <rPh sb="4" eb="6">
      <t>シエン</t>
    </rPh>
    <rPh sb="6" eb="8">
      <t>キキ</t>
    </rPh>
    <phoneticPr fontId="1"/>
  </si>
  <si>
    <t>テクノエイド協会HPにて、購入のマークがついている用具のみ対象とします。</t>
    <rPh sb="6" eb="8">
      <t>キョウカイ</t>
    </rPh>
    <rPh sb="13" eb="15">
      <t>コウニュウ</t>
    </rPh>
    <rPh sb="25" eb="27">
      <t>ヨウグ</t>
    </rPh>
    <rPh sb="29" eb="31">
      <t>タイショウ</t>
    </rPh>
    <phoneticPr fontId="1"/>
  </si>
  <si>
    <t>貸与・販売の選択制について</t>
    <rPh sb="0" eb="2">
      <t>タイヨ</t>
    </rPh>
    <rPh sb="3" eb="5">
      <t>ハンバイ</t>
    </rPh>
    <rPh sb="6" eb="9">
      <t>センタクセイ</t>
    </rPh>
    <phoneticPr fontId="1"/>
  </si>
  <si>
    <t>特定福祉用具販売対象製品について</t>
    <rPh sb="0" eb="6">
      <t>トクテイフクシヨウグ</t>
    </rPh>
    <rPh sb="6" eb="8">
      <t>ハンバイ</t>
    </rPh>
    <rPh sb="8" eb="10">
      <t>タイショウ</t>
    </rPh>
    <rPh sb="10" eb="12">
      <t>セイヒン</t>
    </rPh>
    <phoneticPr fontId="1"/>
  </si>
  <si>
    <t>株式会社　□□□</t>
    <rPh sb="0" eb="4">
      <t>カブシキガイシャ</t>
    </rPh>
    <phoneticPr fontId="1"/>
  </si>
  <si>
    <t>１割</t>
  </si>
  <si>
    <t>〇〇　〇〇</t>
    <phoneticPr fontId="1"/>
  </si>
  <si>
    <t>製造事業者A</t>
    <rPh sb="0" eb="2">
      <t>セイゾウ</t>
    </rPh>
    <rPh sb="2" eb="5">
      <t>ジギョウシャ</t>
    </rPh>
    <phoneticPr fontId="1"/>
  </si>
  <si>
    <t>製造事業者B</t>
    <rPh sb="0" eb="2">
      <t>セイゾウ</t>
    </rPh>
    <rPh sb="2" eb="5">
      <t>ジギョウシャ</t>
    </rPh>
    <phoneticPr fontId="1"/>
  </si>
  <si>
    <t>製造事業者C</t>
    <rPh sb="0" eb="2">
      <t>セイゾウ</t>
    </rPh>
    <rPh sb="2" eb="5">
      <t>ジギョウシャ</t>
    </rPh>
    <phoneticPr fontId="1"/>
  </si>
  <si>
    <t>０００－０００</t>
    <phoneticPr fontId="1"/>
  </si>
  <si>
    <t>１１１－１１１</t>
    <phoneticPr fontId="1"/>
  </si>
  <si>
    <t>２２２－２２２</t>
    <phoneticPr fontId="1"/>
  </si>
  <si>
    <t>３３３－３３３</t>
    <phoneticPr fontId="1"/>
  </si>
  <si>
    <t>４４４－４４４</t>
    <phoneticPr fontId="1"/>
  </si>
  <si>
    <t>株式会社　□□□</t>
    <phoneticPr fontId="1"/>
  </si>
  <si>
    <t>代表取締役　△△　△△</t>
    <rPh sb="0" eb="5">
      <t>ダイヒョウトリシマリヤク</t>
    </rPh>
    <phoneticPr fontId="1"/>
  </si>
  <si>
    <t>伊丹市▲▲▲▲▲▲▲▲</t>
    <rPh sb="0" eb="3">
      <t>イタミシ</t>
    </rPh>
    <phoneticPr fontId="1"/>
  </si>
  <si>
    <t>●●●－●●●－●●●●</t>
    <phoneticPr fontId="1"/>
  </si>
  <si>
    <t>←自動計算です。</t>
    <rPh sb="1" eb="3">
      <t>ジドウ</t>
    </rPh>
    <rPh sb="3" eb="5">
      <t>ケイサン</t>
    </rPh>
    <phoneticPr fontId="1"/>
  </si>
  <si>
    <t>部分は入力できません。</t>
    <rPh sb="0" eb="2">
      <t>ブブン</t>
    </rPh>
    <rPh sb="3" eb="5">
      <t>ニュウリョク</t>
    </rPh>
    <phoneticPr fontId="1"/>
  </si>
  <si>
    <t>本人自署もしくは記名・押印でお願いします。</t>
    <rPh sb="0" eb="2">
      <t>ホンニン</t>
    </rPh>
    <rPh sb="2" eb="4">
      <t>ジショ</t>
    </rPh>
    <rPh sb="8" eb="10">
      <t>キメイ</t>
    </rPh>
    <rPh sb="11" eb="13">
      <t>オウイン</t>
    </rPh>
    <rPh sb="15" eb="16">
      <t>ネガ</t>
    </rPh>
    <phoneticPr fontId="1"/>
  </si>
  <si>
    <t>データタブでの入力で反映されます。</t>
    <rPh sb="7" eb="9">
      <t>ニュウリョク</t>
    </rPh>
    <rPh sb="10" eb="12">
      <t>ハンエイ</t>
    </rPh>
    <phoneticPr fontId="1"/>
  </si>
  <si>
    <t>←データタブの該当番号を入力してください。</t>
    <rPh sb="7" eb="9">
      <t>ガイトウ</t>
    </rPh>
    <rPh sb="9" eb="11">
      <t>バンゴウ</t>
    </rPh>
    <rPh sb="12" eb="14">
      <t>ニュウリョク</t>
    </rPh>
    <phoneticPr fontId="1"/>
  </si>
  <si>
    <t>番号</t>
    <rPh sb="0" eb="2">
      <t>バンゴウ</t>
    </rPh>
    <phoneticPr fontId="1"/>
  </si>
  <si>
    <t>販売事業者</t>
    <rPh sb="0" eb="5">
      <t>ハンバイジギョウシャ</t>
    </rPh>
    <phoneticPr fontId="1"/>
  </si>
  <si>
    <t>購入年月日</t>
    <rPh sb="0" eb="5">
      <t>コウニュウネンガッピ</t>
    </rPh>
    <phoneticPr fontId="1"/>
  </si>
  <si>
    <t>当該年度既購入金額</t>
    <phoneticPr fontId="1"/>
  </si>
  <si>
    <t>福祉用具種目名</t>
    <phoneticPr fontId="1"/>
  </si>
  <si>
    <t>商品名</t>
    <phoneticPr fontId="1"/>
  </si>
  <si>
    <t>製造事業者名</t>
    <phoneticPr fontId="1"/>
  </si>
  <si>
    <t>購入金額</t>
    <phoneticPr fontId="1"/>
  </si>
  <si>
    <t>①</t>
    <phoneticPr fontId="1"/>
  </si>
  <si>
    <t>⑦</t>
    <phoneticPr fontId="1"/>
  </si>
  <si>
    <t>⑥</t>
    <phoneticPr fontId="1"/>
  </si>
  <si>
    <t>⑤</t>
    <phoneticPr fontId="1"/>
  </si>
  <si>
    <t>④</t>
    <phoneticPr fontId="1"/>
  </si>
  <si>
    <t>③</t>
    <phoneticPr fontId="1"/>
  </si>
  <si>
    <t>②</t>
    <phoneticPr fontId="1"/>
  </si>
  <si>
    <t>電話番号</t>
    <rPh sb="0" eb="4">
      <t>デンワバンゴウ</t>
    </rPh>
    <phoneticPr fontId="1"/>
  </si>
  <si>
    <t>FAX番号</t>
    <rPh sb="3" eb="5">
      <t>バンゴウ</t>
    </rPh>
    <phoneticPr fontId="1"/>
  </si>
  <si>
    <t>編集可能な状態にしていますので、直接入力いただくことも可能です。</t>
    <rPh sb="0" eb="4">
      <t>ヘンシュウカノウ</t>
    </rPh>
    <rPh sb="5" eb="7">
      <t>ジョウタイ</t>
    </rPh>
    <rPh sb="16" eb="18">
      <t>チョクセツ</t>
    </rPh>
    <rPh sb="18" eb="20">
      <t>ニュウリョク</t>
    </rPh>
    <rPh sb="27" eb="29">
      <t>カノウ</t>
    </rPh>
    <phoneticPr fontId="1"/>
  </si>
  <si>
    <t>請求書</t>
    <rPh sb="0" eb="3">
      <t>セイキュウショ</t>
    </rPh>
    <phoneticPr fontId="1"/>
  </si>
  <si>
    <t>伊丹市長　様</t>
    <rPh sb="0" eb="4">
      <t>イタミシチョウ</t>
    </rPh>
    <rPh sb="5" eb="6">
      <t>サマ</t>
    </rPh>
    <phoneticPr fontId="1"/>
  </si>
  <si>
    <t>電話番号</t>
    <rPh sb="0" eb="2">
      <t>デンワ</t>
    </rPh>
    <rPh sb="2" eb="4">
      <t>バンゴウ</t>
    </rPh>
    <phoneticPr fontId="1"/>
  </si>
  <si>
    <t>記</t>
    <rPh sb="0" eb="1">
      <t>キ</t>
    </rPh>
    <phoneticPr fontId="1"/>
  </si>
  <si>
    <t>請求金額</t>
    <rPh sb="0" eb="4">
      <t>セイキュウキンガク</t>
    </rPh>
    <phoneticPr fontId="1"/>
  </si>
  <si>
    <t>　居宅介護（介護予防）福祉用具購入費として、下記のとおり請求します。</t>
    <rPh sb="1" eb="3">
      <t>キョタク</t>
    </rPh>
    <rPh sb="3" eb="5">
      <t>カイゴ</t>
    </rPh>
    <rPh sb="6" eb="8">
      <t>カイゴ</t>
    </rPh>
    <rPh sb="8" eb="10">
      <t>ヨボウ</t>
    </rPh>
    <rPh sb="11" eb="13">
      <t>フクシ</t>
    </rPh>
    <rPh sb="13" eb="15">
      <t>ヨウグ</t>
    </rPh>
    <rPh sb="15" eb="17">
      <t>コウニュウ</t>
    </rPh>
    <rPh sb="17" eb="18">
      <t>ヒ</t>
    </rPh>
    <rPh sb="22" eb="24">
      <t>カキ</t>
    </rPh>
    <rPh sb="28" eb="30">
      <t>セイキュウ</t>
    </rPh>
    <phoneticPr fontId="1"/>
  </si>
  <si>
    <t>購入品名</t>
    <rPh sb="0" eb="2">
      <t>コウニュウ</t>
    </rPh>
    <rPh sb="2" eb="4">
      <t>ヒンメイ</t>
    </rPh>
    <phoneticPr fontId="1"/>
  </si>
  <si>
    <t>上記の情報が、自動で転記されます。</t>
    <rPh sb="0" eb="2">
      <t>ジョウキ</t>
    </rPh>
    <rPh sb="3" eb="5">
      <t>ジョウホウ</t>
    </rPh>
    <rPh sb="7" eb="9">
      <t>ジドウ</t>
    </rPh>
    <rPh sb="10" eb="12">
      <t>テンキ</t>
    </rPh>
    <phoneticPr fontId="1"/>
  </si>
  <si>
    <t>申請書のみ作成してください。</t>
    <rPh sb="0" eb="3">
      <t>シンセイショ</t>
    </rPh>
    <rPh sb="5" eb="7">
      <t>サクセイ</t>
    </rPh>
    <phoneticPr fontId="1"/>
  </si>
  <si>
    <t>請求書を別で作成する場合はこちらのシートを使用し、</t>
    <rPh sb="0" eb="3">
      <t>セイキュウショ</t>
    </rPh>
    <rPh sb="4" eb="5">
      <t>ベツ</t>
    </rPh>
    <rPh sb="6" eb="8">
      <t>サクセイ</t>
    </rPh>
    <rPh sb="10" eb="12">
      <t>バアイ</t>
    </rPh>
    <rPh sb="21" eb="23">
      <t>シヨウ</t>
    </rPh>
    <phoneticPr fontId="1"/>
  </si>
  <si>
    <t>請求書も併せて作成する場合は、</t>
    <rPh sb="0" eb="3">
      <t>セイキュウショ</t>
    </rPh>
    <rPh sb="4" eb="5">
      <t>アワ</t>
    </rPh>
    <rPh sb="7" eb="9">
      <t>サクセイ</t>
    </rPh>
    <rPh sb="11" eb="13">
      <t>バアイ</t>
    </rPh>
    <phoneticPr fontId="1"/>
  </si>
  <si>
    <t>こちらのシートを使用してください。</t>
    <rPh sb="8" eb="10">
      <t>シヨウ</t>
    </rPh>
    <phoneticPr fontId="1"/>
  </si>
  <si>
    <t>・介護保険最新情報1059号を参照してください。
・購入申請検討の際には、事前に介護保険課にご相談ください。
・一定期間の試用を行い、確認調書を作成してください。
・試用期間は特に定めはありませんが、利用者や家族が当該機器を利用して排泄ができることを十分にご確認ください。</t>
    <rPh sb="125" eb="127">
      <t>ジュウブン</t>
    </rPh>
    <rPh sb="129" eb="131">
      <t>カクニン</t>
    </rPh>
    <phoneticPr fontId="1"/>
  </si>
  <si>
    <t>・HP掲載の介護保険最新情報（抜粋）を参照してください。
・伊丹市では、特に他の用具とは異なる書類の添付は求めていません。ただし、利用者に対して選択制についての説明をしていただき、利用者に署名及びチェック欄へのチェックを記入していただくようお願いします。
※ケアマネ不在の利用者の場合、医師等の意見は販売事業所の福祉用具専門相談員等で徴取してください。</t>
    <phoneticPr fontId="1"/>
  </si>
  <si>
    <t>購入商品のカタログコピー</t>
    <rPh sb="0" eb="2">
      <t>コウニュウ</t>
    </rPh>
    <rPh sb="2" eb="4">
      <t>ショウヒン</t>
    </rPh>
    <phoneticPr fontId="1"/>
  </si>
  <si>
    <t>・可能な限り、商品名・製造事業者・価格・TAISコードの記載があるものを添付してください。</t>
    <rPh sb="1" eb="3">
      <t>カノウ</t>
    </rPh>
    <rPh sb="4" eb="5">
      <t>カギ</t>
    </rPh>
    <rPh sb="7" eb="10">
      <t>ショウヒンメイ</t>
    </rPh>
    <rPh sb="11" eb="13">
      <t>セイゾウ</t>
    </rPh>
    <rPh sb="13" eb="16">
      <t>ジギョウシャ</t>
    </rPh>
    <rPh sb="17" eb="19">
      <t>カカク</t>
    </rPh>
    <rPh sb="28" eb="30">
      <t>キサイ</t>
    </rPh>
    <rPh sb="36" eb="38">
      <t>テンプ</t>
    </rPh>
    <phoneticPr fontId="1"/>
  </si>
  <si>
    <t>・購入商品がわかるよう、マーカー等で印をつけてください。</t>
    <rPh sb="1" eb="3">
      <t>コウニュウ</t>
    </rPh>
    <rPh sb="3" eb="5">
      <t>ショウヒン</t>
    </rPh>
    <rPh sb="16" eb="17">
      <t>トウ</t>
    </rPh>
    <rPh sb="18" eb="19">
      <t>シルシ</t>
    </rPh>
    <phoneticPr fontId="1"/>
  </si>
  <si>
    <t>・他のサービス利用が無く、ケアマネジャー不在の利用者の場合は、理由書の代わりに販売事業所の福祉用具専門相談員が作成する福祉用具サービス計画書を添付してください。
・記入日は購入日もしくは購入日以前としてください。（購入が必要な理由があって、購入するため）</t>
    <rPh sb="1" eb="2">
      <t>タ</t>
    </rPh>
    <rPh sb="7" eb="9">
      <t>リヨウ</t>
    </rPh>
    <rPh sb="10" eb="11">
      <t>ナ</t>
    </rPh>
    <rPh sb="20" eb="22">
      <t>フザイ</t>
    </rPh>
    <rPh sb="23" eb="25">
      <t>リヨウ</t>
    </rPh>
    <rPh sb="25" eb="26">
      <t>シャ</t>
    </rPh>
    <rPh sb="27" eb="29">
      <t>バアイ</t>
    </rPh>
    <rPh sb="31" eb="34">
      <t>リユウショ</t>
    </rPh>
    <rPh sb="35" eb="36">
      <t>カ</t>
    </rPh>
    <rPh sb="39" eb="41">
      <t>ハンバイ</t>
    </rPh>
    <rPh sb="41" eb="44">
      <t>ジギョウショ</t>
    </rPh>
    <rPh sb="55" eb="57">
      <t>サクセイ</t>
    </rPh>
    <rPh sb="59" eb="63">
      <t>フクシヨウグ</t>
    </rPh>
    <rPh sb="67" eb="69">
      <t>ケイカク</t>
    </rPh>
    <rPh sb="69" eb="70">
      <t>ショ</t>
    </rPh>
    <rPh sb="71" eb="73">
      <t>テンプ</t>
    </rPh>
    <rPh sb="82" eb="85">
      <t>キニュウビ</t>
    </rPh>
    <rPh sb="86" eb="88">
      <t>コウニュウ</t>
    </rPh>
    <rPh sb="88" eb="89">
      <t>ヒ</t>
    </rPh>
    <rPh sb="93" eb="96">
      <t>コウニュウビ</t>
    </rPh>
    <rPh sb="96" eb="98">
      <t>イゼン</t>
    </rPh>
    <rPh sb="107" eb="109">
      <t>コウニュウ</t>
    </rPh>
    <rPh sb="110" eb="112">
      <t>ヒツヨウ</t>
    </rPh>
    <rPh sb="113" eb="115">
      <t>リユウ</t>
    </rPh>
    <rPh sb="120" eb="122">
      <t>コウニュウ</t>
    </rPh>
    <phoneticPr fontId="1"/>
  </si>
  <si>
    <t>領収書について</t>
    <rPh sb="0" eb="3">
      <t>リョウシュウショ</t>
    </rPh>
    <phoneticPr fontId="1"/>
  </si>
  <si>
    <t>・申請時に、原本とコピーを提出してください。原本確認後、原本に受付印を押印し、返却します。</t>
    <rPh sb="1" eb="4">
      <t>シンセイジ</t>
    </rPh>
    <rPh sb="6" eb="8">
      <t>ゲンポン</t>
    </rPh>
    <rPh sb="13" eb="15">
      <t>テイシュツ</t>
    </rPh>
    <rPh sb="22" eb="24">
      <t>ゲンポン</t>
    </rPh>
    <rPh sb="24" eb="27">
      <t>カクニンゴ</t>
    </rPh>
    <rPh sb="28" eb="30">
      <t>ゲンポン</t>
    </rPh>
    <rPh sb="31" eb="34">
      <t>ウケツケイン</t>
    </rPh>
    <rPh sb="35" eb="37">
      <t>オウイン</t>
    </rPh>
    <rPh sb="39" eb="41">
      <t>ヘンキャク</t>
    </rPh>
    <phoneticPr fontId="1"/>
  </si>
  <si>
    <t>請求書について</t>
    <rPh sb="0" eb="3">
      <t>セイキュウショ</t>
    </rPh>
    <phoneticPr fontId="1"/>
  </si>
  <si>
    <t>①【別紙】特定(介護予防)福祉用具購入に係る理由書（担当ケアマネジャーが記入）　</t>
    <rPh sb="2" eb="4">
      <t>ベッシ</t>
    </rPh>
    <rPh sb="26" eb="28">
      <t>タントウ</t>
    </rPh>
    <rPh sb="36" eb="38">
      <t>キニュウ</t>
    </rPh>
    <phoneticPr fontId="1"/>
  </si>
  <si>
    <t>代表者職・氏名</t>
    <rPh sb="0" eb="3">
      <t>ダイヒョウシャ</t>
    </rPh>
    <rPh sb="3" eb="4">
      <t>ショク</t>
    </rPh>
    <rPh sb="5" eb="7">
      <t>シメイ</t>
    </rPh>
    <phoneticPr fontId="1"/>
  </si>
  <si>
    <t>特定(介護予防)福祉用具購入に係る理由書について</t>
    <rPh sb="0" eb="2">
      <t>トクテイ</t>
    </rPh>
    <rPh sb="3" eb="5">
      <t>カイゴ</t>
    </rPh>
    <rPh sb="5" eb="7">
      <t>ヨボウ</t>
    </rPh>
    <rPh sb="8" eb="10">
      <t>フクシ</t>
    </rPh>
    <rPh sb="10" eb="12">
      <t>ヨウグ</t>
    </rPh>
    <rPh sb="12" eb="14">
      <t>コウニュウ</t>
    </rPh>
    <rPh sb="15" eb="16">
      <t>カカ</t>
    </rPh>
    <rPh sb="17" eb="20">
      <t>リユウショ</t>
    </rPh>
    <phoneticPr fontId="1"/>
  </si>
  <si>
    <t>・様式は任意でかまいません。その際の記載事項として、
　①伊丹市長宛　②請求者（事業所）情報　※代表者様の職も記載ください　③請求金額
　④利用者氏名　⑤請求日は空白
でお願いします。（押印は不要）
　なお、請求書の修正はできませんので、不備があった場合は差し替えをお願いします。</t>
    <rPh sb="1" eb="3">
      <t>ヨウシキ</t>
    </rPh>
    <rPh sb="4" eb="6">
      <t>ニンイ</t>
    </rPh>
    <rPh sb="16" eb="17">
      <t>サイ</t>
    </rPh>
    <rPh sb="18" eb="20">
      <t>キサイ</t>
    </rPh>
    <rPh sb="20" eb="22">
      <t>ジコウ</t>
    </rPh>
    <rPh sb="29" eb="31">
      <t>イタミ</t>
    </rPh>
    <rPh sb="31" eb="33">
      <t>シチョウ</t>
    </rPh>
    <rPh sb="33" eb="34">
      <t>アテ</t>
    </rPh>
    <rPh sb="36" eb="39">
      <t>セイキュウシャ</t>
    </rPh>
    <rPh sb="40" eb="43">
      <t>ジギョウショ</t>
    </rPh>
    <rPh sb="44" eb="46">
      <t>ジョウホウ</t>
    </rPh>
    <rPh sb="48" eb="51">
      <t>ダイヒョウシャ</t>
    </rPh>
    <rPh sb="51" eb="52">
      <t>サマ</t>
    </rPh>
    <rPh sb="53" eb="54">
      <t>ショク</t>
    </rPh>
    <rPh sb="55" eb="57">
      <t>キサイ</t>
    </rPh>
    <rPh sb="63" eb="67">
      <t>セイキュウキンガク</t>
    </rPh>
    <rPh sb="70" eb="73">
      <t>リヨウシャ</t>
    </rPh>
    <rPh sb="73" eb="75">
      <t>シメイ</t>
    </rPh>
    <rPh sb="77" eb="80">
      <t>セイキュウビ</t>
    </rPh>
    <rPh sb="81" eb="83">
      <t>クウハク</t>
    </rPh>
    <rPh sb="86" eb="87">
      <t>ネガ</t>
    </rPh>
    <rPh sb="93" eb="95">
      <t>オウイン</t>
    </rPh>
    <rPh sb="96" eb="98">
      <t>フヨウ</t>
    </rPh>
    <rPh sb="104" eb="107">
      <t>セイキュウショ</t>
    </rPh>
    <rPh sb="108" eb="110">
      <t>シュウセイ</t>
    </rPh>
    <rPh sb="119" eb="121">
      <t>フビ</t>
    </rPh>
    <rPh sb="125" eb="127">
      <t>バアイ</t>
    </rPh>
    <rPh sb="128" eb="129">
      <t>サ</t>
    </rPh>
    <rPh sb="130" eb="131">
      <t>カ</t>
    </rPh>
    <rPh sb="134" eb="1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</si>
</sst>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0&quot;円&quot;"/>
  </numFmts>
  <fonts count="14"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16"/>
      <color theme="1"/>
      <name val="BIZ UDPゴシック"/>
      <family val="3"/>
      <charset val="128"/>
    </font>
    <font>
      <sz val="18"/>
      <color theme="1"/>
      <name val="BIZ UDPゴシック"/>
      <family val="3"/>
      <charset val="128"/>
    </font>
    <font>
      <sz val="11"/>
      <color theme="0"/>
      <name val="BIZ UDPゴシック"/>
      <family val="3"/>
      <charset val="128"/>
    </font>
    <font>
      <sz val="14"/>
      <color theme="1"/>
      <name val="BIZ UDPゴシック"/>
      <family val="3"/>
      <charset val="128"/>
    </font>
    <font>
      <sz val="11"/>
      <color theme="1"/>
      <name val="BIZ UDP明朝 Medium"/>
      <family val="1"/>
      <charset val="128"/>
    </font>
    <font>
      <sz val="10"/>
      <color theme="1"/>
      <name val="BIZ UDPゴシック"/>
      <family val="3"/>
      <charset val="128"/>
    </font>
    <font>
      <sz val="20"/>
      <color theme="1"/>
      <name val="BIZ UD明朝 Medium"/>
      <family val="1"/>
      <charset val="128"/>
    </font>
    <font>
      <sz val="11"/>
      <color theme="1"/>
      <name val="BIZ UD明朝 Medium"/>
      <family val="1"/>
      <charset val="128"/>
    </font>
    <font>
      <sz val="12"/>
      <color theme="1"/>
      <name val="BIZ UD明朝 Medium"/>
      <family val="1"/>
      <charset val="128"/>
    </font>
    <font>
      <sz val="24"/>
      <color theme="1"/>
      <name val="BIZ UD明朝 Medium"/>
      <family val="1"/>
      <charset val="128"/>
    </font>
    <font>
      <sz val="14"/>
      <color theme="1"/>
      <name val="BIZ UD明朝 Medium"/>
      <family val="1"/>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pplyFill="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7" xfId="0" applyFont="1" applyFill="1" applyBorder="1" applyProtection="1">
      <alignment vertical="center"/>
    </xf>
    <xf numFmtId="0" fontId="2" fillId="0" borderId="4" xfId="0" applyFont="1" applyFill="1" applyBorder="1" applyAlignment="1" applyProtection="1">
      <alignment horizontal="center"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35" xfId="0" applyFont="1" applyFill="1" applyBorder="1" applyProtection="1">
      <alignment vertical="center"/>
    </xf>
    <xf numFmtId="0" fontId="7" fillId="0" borderId="0" xfId="0" applyFont="1">
      <alignment vertical="center"/>
    </xf>
    <xf numFmtId="0" fontId="7" fillId="0" borderId="14" xfId="0" applyFont="1" applyBorder="1">
      <alignment vertical="center"/>
    </xf>
    <xf numFmtId="0" fontId="7" fillId="0" borderId="17" xfId="0" applyFont="1" applyBorder="1">
      <alignment vertical="center"/>
    </xf>
    <xf numFmtId="176" fontId="7" fillId="0" borderId="0" xfId="0" applyNumberFormat="1" applyFont="1">
      <alignment vertical="center"/>
    </xf>
    <xf numFmtId="0" fontId="7" fillId="2" borderId="38" xfId="0" applyFont="1" applyFill="1" applyBorder="1" applyAlignment="1">
      <alignment vertical="center" shrinkToFit="1"/>
    </xf>
    <xf numFmtId="0" fontId="7" fillId="2" borderId="39" xfId="0" applyFont="1" applyFill="1" applyBorder="1" applyAlignment="1">
      <alignment vertical="center" shrinkToFit="1"/>
    </xf>
    <xf numFmtId="0" fontId="7" fillId="0" borderId="36" xfId="0" applyFont="1" applyBorder="1" applyAlignment="1">
      <alignment vertical="center" shrinkToFit="1"/>
    </xf>
    <xf numFmtId="0" fontId="7" fillId="0" borderId="24" xfId="0" applyFont="1" applyBorder="1" applyAlignment="1">
      <alignment vertical="center" shrinkToFit="1"/>
    </xf>
    <xf numFmtId="0" fontId="7" fillId="0" borderId="27" xfId="0" applyFont="1" applyBorder="1" applyAlignment="1">
      <alignment vertical="center" shrinkToFit="1"/>
    </xf>
    <xf numFmtId="0" fontId="7" fillId="0" borderId="19" xfId="0" applyFont="1" applyBorder="1" applyAlignment="1">
      <alignment vertical="center" shrinkToFit="1"/>
    </xf>
    <xf numFmtId="0" fontId="7" fillId="0" borderId="9" xfId="0" applyFont="1" applyBorder="1" applyAlignment="1">
      <alignment vertical="center" shrinkToFit="1"/>
    </xf>
    <xf numFmtId="0" fontId="7" fillId="0" borderId="14" xfId="0" applyFont="1" applyBorder="1" applyAlignment="1">
      <alignment vertical="center" shrinkToFit="1"/>
    </xf>
    <xf numFmtId="176" fontId="7" fillId="0" borderId="19"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14" xfId="0" applyNumberFormat="1" applyFont="1" applyBorder="1" applyAlignment="1">
      <alignment vertical="center" shrinkToFit="1"/>
    </xf>
    <xf numFmtId="0" fontId="7" fillId="0" borderId="20"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0" xfId="0" applyFont="1" applyAlignment="1">
      <alignment vertical="center" shrinkToFit="1"/>
    </xf>
    <xf numFmtId="0" fontId="7" fillId="0" borderId="9" xfId="0" applyFont="1" applyFill="1" applyBorder="1" applyAlignment="1" applyProtection="1">
      <alignment vertical="center" shrinkToFit="1"/>
      <protection locked="0"/>
    </xf>
    <xf numFmtId="0" fontId="7" fillId="0" borderId="19"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7" fillId="2" borderId="40" xfId="0" applyFont="1" applyFill="1" applyBorder="1" applyAlignment="1">
      <alignment vertical="center" shrinkToFit="1"/>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35" xfId="0" applyFont="1" applyFill="1" applyBorder="1" applyProtection="1">
      <alignment vertical="center"/>
      <protection locked="0"/>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10"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7" fillId="0" borderId="13" xfId="0" applyFont="1" applyBorder="1" applyAlignment="1">
      <alignment horizontal="center" vertical="center"/>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4"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4" xfId="0" applyFont="1" applyBorder="1" applyAlignment="1">
      <alignment horizontal="center" vertical="center"/>
    </xf>
    <xf numFmtId="0" fontId="2" fillId="0" borderId="1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0" borderId="31" xfId="0" applyFont="1" applyFill="1" applyBorder="1" applyAlignment="1" applyProtection="1">
      <alignment horizontal="left" vertical="center" shrinkToFit="1"/>
      <protection locked="0"/>
    </xf>
    <xf numFmtId="0" fontId="2" fillId="0" borderId="32" xfId="0" applyFont="1" applyFill="1" applyBorder="1" applyAlignment="1" applyProtection="1">
      <alignment horizontal="left" vertical="center" shrinkToFit="1"/>
      <protection locked="0"/>
    </xf>
    <xf numFmtId="0" fontId="2" fillId="0" borderId="33"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xf>
    <xf numFmtId="0" fontId="3" fillId="0" borderId="9" xfId="0" applyFont="1" applyFill="1" applyBorder="1" applyAlignment="1" applyProtection="1">
      <alignment horizontal="right" vertical="center"/>
    </xf>
    <xf numFmtId="0" fontId="3" fillId="0" borderId="14" xfId="0" applyFont="1" applyFill="1" applyBorder="1" applyAlignment="1" applyProtection="1">
      <alignment horizontal="right" vertical="center"/>
    </xf>
    <xf numFmtId="0" fontId="2" fillId="0" borderId="9" xfId="0"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6" fillId="0" borderId="0" xfId="0" applyFont="1" applyFill="1" applyAlignment="1" applyProtection="1">
      <alignment horizontal="center" vertical="center" shrinkToFi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176" fontId="2" fillId="0" borderId="11" xfId="0" applyNumberFormat="1" applyFont="1" applyFill="1" applyBorder="1" applyAlignment="1" applyProtection="1">
      <alignment horizontal="right" vertical="center"/>
    </xf>
    <xf numFmtId="176" fontId="2" fillId="0" borderId="12" xfId="0" applyNumberFormat="1" applyFont="1" applyFill="1" applyBorder="1" applyAlignment="1" applyProtection="1">
      <alignment horizontal="right" vertical="center"/>
    </xf>
    <xf numFmtId="0" fontId="2" fillId="0" borderId="12"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3"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8" fillId="0" borderId="9" xfId="0" applyFont="1" applyFill="1" applyBorder="1" applyAlignment="1" applyProtection="1">
      <alignment horizontal="left" vertical="top" wrapText="1"/>
    </xf>
    <xf numFmtId="177" fontId="2" fillId="0" borderId="9" xfId="0" applyNumberFormat="1" applyFont="1" applyFill="1" applyBorder="1" applyAlignment="1" applyProtection="1">
      <alignment horizontal="right" vertical="center"/>
    </xf>
    <xf numFmtId="177" fontId="2" fillId="0" borderId="14" xfId="0" applyNumberFormat="1" applyFont="1" applyFill="1" applyBorder="1" applyAlignment="1" applyProtection="1">
      <alignment horizontal="right" vertical="center"/>
    </xf>
    <xf numFmtId="0" fontId="2" fillId="0" borderId="3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176" fontId="2" fillId="0" borderId="16" xfId="0" applyNumberFormat="1"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177" fontId="2" fillId="0" borderId="16" xfId="0" applyNumberFormat="1" applyFont="1" applyFill="1" applyBorder="1" applyAlignment="1" applyProtection="1">
      <alignment horizontal="right" vertical="center"/>
    </xf>
    <xf numFmtId="177" fontId="2" fillId="0" borderId="17" xfId="0" applyNumberFormat="1" applyFont="1" applyFill="1" applyBorder="1" applyAlignment="1" applyProtection="1">
      <alignment horizontal="right" vertical="center"/>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28"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8" fillId="0" borderId="29" xfId="0" applyFont="1" applyFill="1" applyBorder="1" applyAlignment="1" applyProtection="1">
      <alignment horizontal="left" vertical="top" wrapText="1"/>
    </xf>
    <xf numFmtId="177" fontId="2" fillId="0" borderId="29" xfId="0" applyNumberFormat="1" applyFont="1" applyFill="1" applyBorder="1" applyAlignment="1" applyProtection="1">
      <alignment horizontal="right" vertical="center"/>
    </xf>
    <xf numFmtId="177" fontId="2" fillId="0" borderId="30" xfId="0" applyNumberFormat="1" applyFont="1" applyFill="1" applyBorder="1" applyAlignment="1" applyProtection="1">
      <alignment horizontal="right" vertical="center"/>
    </xf>
    <xf numFmtId="0" fontId="2" fillId="0" borderId="26"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177" fontId="3" fillId="0" borderId="24" xfId="0" applyNumberFormat="1" applyFont="1" applyFill="1" applyBorder="1" applyAlignment="1" applyProtection="1">
      <alignment horizontal="right" vertical="center"/>
    </xf>
    <xf numFmtId="177" fontId="3" fillId="0" borderId="16" xfId="0" applyNumberFormat="1" applyFont="1" applyFill="1" applyBorder="1" applyAlignment="1" applyProtection="1">
      <alignment horizontal="right" vertical="center"/>
    </xf>
    <xf numFmtId="0" fontId="2" fillId="0" borderId="24" xfId="0" applyFont="1" applyFill="1" applyBorder="1" applyAlignment="1" applyProtection="1">
      <alignment horizontal="right" vertical="center"/>
    </xf>
    <xf numFmtId="0" fontId="2" fillId="0" borderId="16" xfId="0" applyFont="1" applyFill="1" applyBorder="1" applyAlignment="1" applyProtection="1">
      <alignment horizontal="right" vertical="center"/>
    </xf>
    <xf numFmtId="177" fontId="3" fillId="0" borderId="27" xfId="0" applyNumberFormat="1" applyFont="1" applyFill="1" applyBorder="1" applyAlignment="1" applyProtection="1">
      <alignment horizontal="right" vertical="center"/>
    </xf>
    <xf numFmtId="177" fontId="3" fillId="0" borderId="17" xfId="0" applyNumberFormat="1" applyFont="1" applyFill="1" applyBorder="1" applyAlignment="1" applyProtection="1">
      <alignment horizontal="right" vertical="center"/>
    </xf>
    <xf numFmtId="0" fontId="2" fillId="0" borderId="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20" xfId="0" applyFont="1" applyFill="1" applyBorder="1" applyAlignment="1" applyProtection="1">
      <alignment horizontal="center" vertical="center"/>
    </xf>
    <xf numFmtId="0" fontId="2" fillId="0" borderId="16" xfId="0" applyFont="1" applyFill="1" applyBorder="1" applyAlignment="1" applyProtection="1">
      <alignment horizontal="left" vertical="top"/>
      <protection locked="0"/>
    </xf>
    <xf numFmtId="0" fontId="2" fillId="0" borderId="17" xfId="0" applyFont="1" applyFill="1" applyBorder="1" applyAlignment="1" applyProtection="1">
      <alignment horizontal="left" vertical="top"/>
      <protection locked="0"/>
    </xf>
    <xf numFmtId="176" fontId="13" fillId="0" borderId="9" xfId="0" applyNumberFormat="1" applyFont="1" applyBorder="1" applyAlignment="1" applyProtection="1">
      <alignment horizontal="left" vertical="top" wrapText="1"/>
    </xf>
    <xf numFmtId="176" fontId="13" fillId="0" borderId="14" xfId="0" applyNumberFormat="1" applyFont="1" applyBorder="1" applyAlignment="1" applyProtection="1">
      <alignment horizontal="left" vertical="top" wrapText="1"/>
    </xf>
    <xf numFmtId="176" fontId="13" fillId="0" borderId="16" xfId="0" applyNumberFormat="1" applyFont="1" applyBorder="1" applyAlignment="1" applyProtection="1">
      <alignment horizontal="left" vertical="top" wrapText="1"/>
    </xf>
    <xf numFmtId="176" fontId="13" fillId="0" borderId="17" xfId="0" applyNumberFormat="1" applyFont="1" applyBorder="1" applyAlignment="1" applyProtection="1">
      <alignment horizontal="left" vertical="top" wrapText="1"/>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178" fontId="12" fillId="0" borderId="11" xfId="0" applyNumberFormat="1" applyFont="1" applyBorder="1" applyAlignment="1" applyProtection="1">
      <alignment horizontal="center" vertical="center"/>
    </xf>
    <xf numFmtId="178" fontId="12" fillId="0" borderId="12" xfId="0" applyNumberFormat="1"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178" fontId="12" fillId="0" borderId="9" xfId="0" applyNumberFormat="1" applyFont="1" applyBorder="1" applyAlignment="1" applyProtection="1">
      <alignment horizontal="center" vertical="center"/>
    </xf>
    <xf numFmtId="178" fontId="12" fillId="0" borderId="14" xfId="0" applyNumberFormat="1" applyFont="1" applyBorder="1" applyAlignment="1" applyProtection="1">
      <alignment horizontal="center" vertical="center"/>
    </xf>
    <xf numFmtId="178" fontId="13" fillId="0" borderId="9" xfId="0" applyNumberFormat="1" applyFont="1" applyBorder="1" applyAlignment="1" applyProtection="1">
      <alignment horizontal="left" vertical="top" wrapText="1"/>
    </xf>
    <xf numFmtId="178" fontId="13" fillId="0" borderId="14" xfId="0" applyNumberFormat="1"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31" xfId="0" applyFont="1" applyBorder="1" applyAlignment="1" applyProtection="1">
      <alignment horizontal="left" vertical="center" shrinkToFit="1"/>
    </xf>
    <xf numFmtId="0" fontId="11" fillId="0" borderId="32" xfId="0" applyFont="1" applyBorder="1" applyAlignment="1" applyProtection="1">
      <alignment horizontal="left" vertical="center" shrinkToFit="1"/>
    </xf>
    <xf numFmtId="0" fontId="11" fillId="0" borderId="33" xfId="0" applyFont="1" applyBorder="1" applyAlignment="1" applyProtection="1">
      <alignment horizontal="left" vertical="center" shrinkToFit="1"/>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6" xfId="0" applyFont="1" applyBorder="1" applyAlignment="1" applyProtection="1">
      <alignment horizontal="left" vertical="center" shrinkToFit="1"/>
    </xf>
    <xf numFmtId="0" fontId="11" fillId="0" borderId="17" xfId="0" applyFont="1" applyBorder="1" applyAlignment="1" applyProtection="1">
      <alignment horizontal="left" vertical="center" shrinkToFit="1"/>
    </xf>
    <xf numFmtId="0" fontId="11" fillId="0" borderId="0" xfId="0" applyFont="1" applyAlignment="1" applyProtection="1">
      <alignment horizontal="center" vertical="center"/>
    </xf>
    <xf numFmtId="0" fontId="9"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 xfId="0" applyFont="1" applyBorder="1" applyAlignment="1" applyProtection="1">
      <alignment horizontal="left" vertical="center" shrinkToFit="1"/>
    </xf>
    <xf numFmtId="0" fontId="11" fillId="0" borderId="12" xfId="0" applyFont="1" applyBorder="1" applyAlignment="1" applyProtection="1">
      <alignment horizontal="left" vertical="center" shrinkToFit="1"/>
    </xf>
    <xf numFmtId="0" fontId="11" fillId="0" borderId="9" xfId="0" applyFont="1" applyBorder="1" applyAlignment="1" applyProtection="1">
      <alignment horizontal="left" vertical="center" shrinkToFit="1"/>
    </xf>
    <xf numFmtId="0" fontId="11" fillId="0" borderId="14" xfId="0" applyFont="1" applyBorder="1" applyAlignment="1" applyProtection="1">
      <alignment horizontal="left" vertical="center" shrinkToFit="1"/>
    </xf>
    <xf numFmtId="0" fontId="2" fillId="0" borderId="9"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xf>
    <xf numFmtId="0" fontId="2" fillId="0" borderId="9"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29" xfId="0" applyFont="1" applyFill="1" applyBorder="1" applyAlignment="1" applyProtection="1">
      <alignment horizontal="center" vertical="center"/>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9" xfId="0" applyFont="1" applyFill="1" applyBorder="1" applyAlignment="1" applyProtection="1">
      <alignment horizontal="left" vertical="top"/>
    </xf>
    <xf numFmtId="0" fontId="2" fillId="0" borderId="14"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2" fillId="0" borderId="17" xfId="0" applyFont="1" applyFill="1" applyBorder="1" applyAlignment="1" applyProtection="1">
      <alignment horizontal="left" vertical="top"/>
    </xf>
  </cellXfs>
  <cellStyles count="1">
    <cellStyle name="標準" xfId="0" builtinId="0"/>
  </cellStyles>
  <dxfs count="0"/>
  <tableStyles count="0" defaultTableStyle="TableStyleMedium2" defaultPivotStyle="PivotStyleLight16"/>
  <colors>
    <mruColors>
      <color rgb="FFFFFFCC"/>
      <color rgb="FFFFFFEB"/>
      <color rgb="FFFFFFF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121920</xdr:colOff>
      <xdr:row>68</xdr:row>
      <xdr:rowOff>45720</xdr:rowOff>
    </xdr:from>
    <xdr:to>
      <xdr:col>10</xdr:col>
      <xdr:colOff>495300</xdr:colOff>
      <xdr:row>85</xdr:row>
      <xdr:rowOff>594360</xdr:rowOff>
    </xdr:to>
    <xdr:sp macro="" textlink="">
      <xdr:nvSpPr>
        <xdr:cNvPr id="2" name="右中かっこ 1"/>
        <xdr:cNvSpPr/>
      </xdr:nvSpPr>
      <xdr:spPr>
        <a:xfrm>
          <a:off x="6217920" y="12268200"/>
          <a:ext cx="373380" cy="7696200"/>
        </a:xfrm>
        <a:prstGeom prst="rightBrace">
          <a:avLst>
            <a:gd name="adj1" fmla="val 8333"/>
            <a:gd name="adj2" fmla="val 556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22860</xdr:rowOff>
    </xdr:from>
    <xdr:to>
      <xdr:col>9</xdr:col>
      <xdr:colOff>601980</xdr:colOff>
      <xdr:row>7</xdr:row>
      <xdr:rowOff>205740</xdr:rowOff>
    </xdr:to>
    <xdr:sp macro="" textlink="">
      <xdr:nvSpPr>
        <xdr:cNvPr id="2" name="角丸四角形 1"/>
        <xdr:cNvSpPr/>
      </xdr:nvSpPr>
      <xdr:spPr>
        <a:xfrm>
          <a:off x="1219200" y="304800"/>
          <a:ext cx="4869180" cy="1402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xdr:colOff>
      <xdr:row>11</xdr:row>
      <xdr:rowOff>30480</xdr:rowOff>
    </xdr:from>
    <xdr:to>
      <xdr:col>9</xdr:col>
      <xdr:colOff>586740</xdr:colOff>
      <xdr:row>24</xdr:row>
      <xdr:rowOff>175260</xdr:rowOff>
    </xdr:to>
    <xdr:sp macro="" textlink="">
      <xdr:nvSpPr>
        <xdr:cNvPr id="3" name="角丸四角形 2"/>
        <xdr:cNvSpPr/>
      </xdr:nvSpPr>
      <xdr:spPr>
        <a:xfrm>
          <a:off x="22860" y="2217420"/>
          <a:ext cx="6050280" cy="2819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xdr:colOff>
      <xdr:row>54</xdr:row>
      <xdr:rowOff>7620</xdr:rowOff>
    </xdr:from>
    <xdr:to>
      <xdr:col>9</xdr:col>
      <xdr:colOff>601980</xdr:colOff>
      <xdr:row>62</xdr:row>
      <xdr:rowOff>0</xdr:rowOff>
    </xdr:to>
    <xdr:sp macro="" textlink="">
      <xdr:nvSpPr>
        <xdr:cNvPr id="4" name="角丸四角形 3"/>
        <xdr:cNvSpPr/>
      </xdr:nvSpPr>
      <xdr:spPr>
        <a:xfrm>
          <a:off x="1859280" y="8755380"/>
          <a:ext cx="4229100" cy="154686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22860</xdr:rowOff>
    </xdr:from>
    <xdr:to>
      <xdr:col>9</xdr:col>
      <xdr:colOff>586740</xdr:colOff>
      <xdr:row>43</xdr:row>
      <xdr:rowOff>30480</xdr:rowOff>
    </xdr:to>
    <xdr:sp macro="" textlink="">
      <xdr:nvSpPr>
        <xdr:cNvPr id="5" name="角丸四角形 4"/>
        <xdr:cNvSpPr/>
      </xdr:nvSpPr>
      <xdr:spPr>
        <a:xfrm>
          <a:off x="0" y="5501640"/>
          <a:ext cx="6073140" cy="1805940"/>
        </a:xfrm>
        <a:prstGeom prst="round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xdr:row>
      <xdr:rowOff>236220</xdr:rowOff>
    </xdr:from>
    <xdr:to>
      <xdr:col>11</xdr:col>
      <xdr:colOff>601980</xdr:colOff>
      <xdr:row>4</xdr:row>
      <xdr:rowOff>7620</xdr:rowOff>
    </xdr:to>
    <xdr:sp macro="" textlink="">
      <xdr:nvSpPr>
        <xdr:cNvPr id="6" name="角丸四角形 5"/>
        <xdr:cNvSpPr/>
      </xdr:nvSpPr>
      <xdr:spPr>
        <a:xfrm>
          <a:off x="6705600" y="518160"/>
          <a:ext cx="601980" cy="259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11</xdr:row>
      <xdr:rowOff>0</xdr:rowOff>
    </xdr:from>
    <xdr:to>
      <xdr:col>11</xdr:col>
      <xdr:colOff>601980</xdr:colOff>
      <xdr:row>12</xdr:row>
      <xdr:rowOff>53340</xdr:rowOff>
    </xdr:to>
    <xdr:sp macro="" textlink="">
      <xdr:nvSpPr>
        <xdr:cNvPr id="7" name="角丸四角形 6"/>
        <xdr:cNvSpPr/>
      </xdr:nvSpPr>
      <xdr:spPr>
        <a:xfrm>
          <a:off x="6705600" y="2186940"/>
          <a:ext cx="601980" cy="259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54</xdr:row>
      <xdr:rowOff>0</xdr:rowOff>
    </xdr:from>
    <xdr:to>
      <xdr:col>11</xdr:col>
      <xdr:colOff>601980</xdr:colOff>
      <xdr:row>55</xdr:row>
      <xdr:rowOff>68580</xdr:rowOff>
    </xdr:to>
    <xdr:sp macro="" textlink="">
      <xdr:nvSpPr>
        <xdr:cNvPr id="8" name="角丸四角形 7"/>
        <xdr:cNvSpPr/>
      </xdr:nvSpPr>
      <xdr:spPr>
        <a:xfrm>
          <a:off x="6705600" y="8747760"/>
          <a:ext cx="601980" cy="2590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29</xdr:row>
      <xdr:rowOff>0</xdr:rowOff>
    </xdr:from>
    <xdr:to>
      <xdr:col>11</xdr:col>
      <xdr:colOff>601980</xdr:colOff>
      <xdr:row>31</xdr:row>
      <xdr:rowOff>60960</xdr:rowOff>
    </xdr:to>
    <xdr:sp macro="" textlink="">
      <xdr:nvSpPr>
        <xdr:cNvPr id="9" name="角丸四角形 8"/>
        <xdr:cNvSpPr/>
      </xdr:nvSpPr>
      <xdr:spPr>
        <a:xfrm>
          <a:off x="6705600" y="5516880"/>
          <a:ext cx="601980" cy="259080"/>
        </a:xfrm>
        <a:prstGeom prst="round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83820</xdr:colOff>
      <xdr:row>54</xdr:row>
      <xdr:rowOff>15240</xdr:rowOff>
    </xdr:from>
    <xdr:to>
      <xdr:col>10</xdr:col>
      <xdr:colOff>563880</xdr:colOff>
      <xdr:row>62</xdr:row>
      <xdr:rowOff>0</xdr:rowOff>
    </xdr:to>
    <xdr:sp macro="" textlink="">
      <xdr:nvSpPr>
        <xdr:cNvPr id="11" name="右中かっこ 10"/>
        <xdr:cNvSpPr/>
      </xdr:nvSpPr>
      <xdr:spPr>
        <a:xfrm>
          <a:off x="6179820" y="8778240"/>
          <a:ext cx="480060" cy="1539240"/>
        </a:xfrm>
        <a:prstGeom prst="rightBrace">
          <a:avLst>
            <a:gd name="adj1" fmla="val 8333"/>
            <a:gd name="adj2" fmla="val 55443"/>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129540</xdr:colOff>
      <xdr:row>6</xdr:row>
      <xdr:rowOff>121920</xdr:rowOff>
    </xdr:from>
    <xdr:to>
      <xdr:col>10</xdr:col>
      <xdr:colOff>601980</xdr:colOff>
      <xdr:row>6</xdr:row>
      <xdr:rowOff>129540</xdr:rowOff>
    </xdr:to>
    <xdr:cxnSp macro="">
      <xdr:nvCxnSpPr>
        <xdr:cNvPr id="12" name="直線矢印コネクタ 11"/>
        <xdr:cNvCxnSpPr/>
      </xdr:nvCxnSpPr>
      <xdr:spPr>
        <a:xfrm flipH="1">
          <a:off x="5615940" y="1394460"/>
          <a:ext cx="1082040"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heetViews>
  <sheetFormatPr defaultRowHeight="13.2" x14ac:dyDescent="0.2"/>
  <cols>
    <col min="1" max="1" width="2.77734375" customWidth="1"/>
  </cols>
  <sheetData>
    <row r="1" spans="1:10" x14ac:dyDescent="0.2">
      <c r="A1" t="s">
        <v>49</v>
      </c>
    </row>
    <row r="2" spans="1:10" x14ac:dyDescent="0.2">
      <c r="B2" t="s">
        <v>47</v>
      </c>
    </row>
    <row r="4" spans="1:10" x14ac:dyDescent="0.2">
      <c r="A4" t="s">
        <v>46</v>
      </c>
    </row>
    <row r="5" spans="1:10" x14ac:dyDescent="0.2">
      <c r="B5" s="59" t="s">
        <v>100</v>
      </c>
      <c r="C5" s="60"/>
      <c r="D5" s="60"/>
      <c r="E5" s="60"/>
      <c r="F5" s="60"/>
      <c r="G5" s="60"/>
      <c r="H5" s="60"/>
      <c r="I5" s="60"/>
      <c r="J5" s="60"/>
    </row>
    <row r="6" spans="1:10" x14ac:dyDescent="0.2">
      <c r="B6" s="60"/>
      <c r="C6" s="60"/>
      <c r="D6" s="60"/>
      <c r="E6" s="60"/>
      <c r="F6" s="60"/>
      <c r="G6" s="60"/>
      <c r="H6" s="60"/>
      <c r="I6" s="60"/>
      <c r="J6" s="60"/>
    </row>
    <row r="7" spans="1:10" x14ac:dyDescent="0.2">
      <c r="B7" s="60"/>
      <c r="C7" s="60"/>
      <c r="D7" s="60"/>
      <c r="E7" s="60"/>
      <c r="F7" s="60"/>
      <c r="G7" s="60"/>
      <c r="H7" s="60"/>
      <c r="I7" s="60"/>
      <c r="J7" s="60"/>
    </row>
    <row r="8" spans="1:10" x14ac:dyDescent="0.2">
      <c r="B8" s="60"/>
      <c r="C8" s="60"/>
      <c r="D8" s="60"/>
      <c r="E8" s="60"/>
      <c r="F8" s="60"/>
      <c r="G8" s="60"/>
      <c r="H8" s="60"/>
      <c r="I8" s="60"/>
      <c r="J8" s="60"/>
    </row>
    <row r="9" spans="1:10" x14ac:dyDescent="0.2">
      <c r="B9" s="60"/>
      <c r="C9" s="60"/>
      <c r="D9" s="60"/>
      <c r="E9" s="60"/>
      <c r="F9" s="60"/>
      <c r="G9" s="60"/>
      <c r="H9" s="60"/>
      <c r="I9" s="60"/>
      <c r="J9" s="60"/>
    </row>
    <row r="11" spans="1:10" x14ac:dyDescent="0.2">
      <c r="A11" t="s">
        <v>48</v>
      </c>
    </row>
    <row r="12" spans="1:10" x14ac:dyDescent="0.2">
      <c r="B12" s="59" t="s">
        <v>101</v>
      </c>
      <c r="C12" s="60"/>
      <c r="D12" s="60"/>
      <c r="E12" s="60"/>
      <c r="F12" s="60"/>
      <c r="G12" s="60"/>
      <c r="H12" s="60"/>
      <c r="I12" s="60"/>
      <c r="J12" s="60"/>
    </row>
    <row r="13" spans="1:10" x14ac:dyDescent="0.2">
      <c r="B13" s="60"/>
      <c r="C13" s="60"/>
      <c r="D13" s="60"/>
      <c r="E13" s="60"/>
      <c r="F13" s="60"/>
      <c r="G13" s="60"/>
      <c r="H13" s="60"/>
      <c r="I13" s="60"/>
      <c r="J13" s="60"/>
    </row>
    <row r="14" spans="1:10" x14ac:dyDescent="0.2">
      <c r="B14" s="60"/>
      <c r="C14" s="60"/>
      <c r="D14" s="60"/>
      <c r="E14" s="60"/>
      <c r="F14" s="60"/>
      <c r="G14" s="60"/>
      <c r="H14" s="60"/>
      <c r="I14" s="60"/>
      <c r="J14" s="60"/>
    </row>
    <row r="15" spans="1:10" x14ac:dyDescent="0.2">
      <c r="B15" s="60"/>
      <c r="C15" s="60"/>
      <c r="D15" s="60"/>
      <c r="E15" s="60"/>
      <c r="F15" s="60"/>
      <c r="G15" s="60"/>
      <c r="H15" s="60"/>
      <c r="I15" s="60"/>
      <c r="J15" s="60"/>
    </row>
    <row r="16" spans="1:10" x14ac:dyDescent="0.2">
      <c r="B16" s="60"/>
      <c r="C16" s="60"/>
      <c r="D16" s="60"/>
      <c r="E16" s="60"/>
      <c r="F16" s="60"/>
      <c r="G16" s="60"/>
      <c r="H16" s="60"/>
      <c r="I16" s="60"/>
      <c r="J16" s="60"/>
    </row>
    <row r="17" spans="1:10" x14ac:dyDescent="0.2">
      <c r="B17" s="60"/>
      <c r="C17" s="60"/>
      <c r="D17" s="60"/>
      <c r="E17" s="60"/>
      <c r="F17" s="60"/>
      <c r="G17" s="60"/>
      <c r="H17" s="60"/>
      <c r="I17" s="60"/>
      <c r="J17" s="60"/>
    </row>
    <row r="19" spans="1:10" x14ac:dyDescent="0.2">
      <c r="A19" t="s">
        <v>111</v>
      </c>
    </row>
    <row r="20" spans="1:10" x14ac:dyDescent="0.2">
      <c r="B20" s="59" t="s">
        <v>105</v>
      </c>
      <c r="C20" s="59"/>
      <c r="D20" s="59"/>
      <c r="E20" s="59"/>
      <c r="F20" s="59"/>
      <c r="G20" s="59"/>
      <c r="H20" s="59"/>
      <c r="I20" s="59"/>
      <c r="J20" s="59"/>
    </row>
    <row r="21" spans="1:10" x14ac:dyDescent="0.2">
      <c r="B21" s="59"/>
      <c r="C21" s="59"/>
      <c r="D21" s="59"/>
      <c r="E21" s="59"/>
      <c r="F21" s="59"/>
      <c r="G21" s="59"/>
      <c r="H21" s="59"/>
      <c r="I21" s="59"/>
      <c r="J21" s="59"/>
    </row>
    <row r="22" spans="1:10" x14ac:dyDescent="0.2">
      <c r="B22" s="59"/>
      <c r="C22" s="59"/>
      <c r="D22" s="59"/>
      <c r="E22" s="59"/>
      <c r="F22" s="59"/>
      <c r="G22" s="59"/>
      <c r="H22" s="59"/>
      <c r="I22" s="59"/>
      <c r="J22" s="59"/>
    </row>
    <row r="23" spans="1:10" x14ac:dyDescent="0.2">
      <c r="B23" s="59"/>
      <c r="C23" s="59"/>
      <c r="D23" s="59"/>
      <c r="E23" s="59"/>
      <c r="F23" s="59"/>
      <c r="G23" s="59"/>
      <c r="H23" s="59"/>
      <c r="I23" s="59"/>
      <c r="J23" s="59"/>
    </row>
    <row r="25" spans="1:10" x14ac:dyDescent="0.2">
      <c r="A25" t="s">
        <v>102</v>
      </c>
    </row>
    <row r="26" spans="1:10" x14ac:dyDescent="0.2">
      <c r="B26" t="s">
        <v>103</v>
      </c>
    </row>
    <row r="27" spans="1:10" x14ac:dyDescent="0.2">
      <c r="B27" t="s">
        <v>104</v>
      </c>
    </row>
    <row r="29" spans="1:10" x14ac:dyDescent="0.2">
      <c r="A29" t="s">
        <v>106</v>
      </c>
    </row>
    <row r="30" spans="1:10" x14ac:dyDescent="0.2">
      <c r="B30" s="59" t="s">
        <v>107</v>
      </c>
      <c r="C30" s="59"/>
      <c r="D30" s="59"/>
      <c r="E30" s="59"/>
      <c r="F30" s="59"/>
      <c r="G30" s="59"/>
      <c r="H30" s="59"/>
      <c r="I30" s="59"/>
      <c r="J30" s="59"/>
    </row>
    <row r="31" spans="1:10" x14ac:dyDescent="0.2">
      <c r="B31" s="59"/>
      <c r="C31" s="59"/>
      <c r="D31" s="59"/>
      <c r="E31" s="59"/>
      <c r="F31" s="59"/>
      <c r="G31" s="59"/>
      <c r="H31" s="59"/>
      <c r="I31" s="59"/>
      <c r="J31" s="59"/>
    </row>
    <row r="33" spans="1:10" x14ac:dyDescent="0.2">
      <c r="A33" t="s">
        <v>108</v>
      </c>
    </row>
    <row r="34" spans="1:10" ht="13.2" customHeight="1" x14ac:dyDescent="0.2">
      <c r="B34" s="59" t="s">
        <v>112</v>
      </c>
      <c r="C34" s="59"/>
      <c r="D34" s="59"/>
      <c r="E34" s="59"/>
      <c r="F34" s="59"/>
      <c r="G34" s="59"/>
      <c r="H34" s="59"/>
      <c r="I34" s="59"/>
      <c r="J34" s="59"/>
    </row>
    <row r="35" spans="1:10" x14ac:dyDescent="0.2">
      <c r="B35" s="59"/>
      <c r="C35" s="59"/>
      <c r="D35" s="59"/>
      <c r="E35" s="59"/>
      <c r="F35" s="59"/>
      <c r="G35" s="59"/>
      <c r="H35" s="59"/>
      <c r="I35" s="59"/>
      <c r="J35" s="59"/>
    </row>
    <row r="36" spans="1:10" x14ac:dyDescent="0.2">
      <c r="B36" s="59"/>
      <c r="C36" s="59"/>
      <c r="D36" s="59"/>
      <c r="E36" s="59"/>
      <c r="F36" s="59"/>
      <c r="G36" s="59"/>
      <c r="H36" s="59"/>
      <c r="I36" s="59"/>
      <c r="J36" s="59"/>
    </row>
    <row r="37" spans="1:10" x14ac:dyDescent="0.2">
      <c r="B37" s="59"/>
      <c r="C37" s="59"/>
      <c r="D37" s="59"/>
      <c r="E37" s="59"/>
      <c r="F37" s="59"/>
      <c r="G37" s="59"/>
      <c r="H37" s="59"/>
      <c r="I37" s="59"/>
      <c r="J37" s="59"/>
    </row>
    <row r="38" spans="1:10" x14ac:dyDescent="0.2">
      <c r="B38" s="59"/>
      <c r="C38" s="59"/>
      <c r="D38" s="59"/>
      <c r="E38" s="59"/>
      <c r="F38" s="59"/>
      <c r="G38" s="59"/>
      <c r="H38" s="59"/>
      <c r="I38" s="59"/>
      <c r="J38" s="59"/>
    </row>
  </sheetData>
  <sheetProtection password="8948" sheet="1" objects="1" scenarios="1"/>
  <mergeCells count="5">
    <mergeCell ref="B5:J9"/>
    <mergeCell ref="B12:J17"/>
    <mergeCell ref="B20:J23"/>
    <mergeCell ref="B30:J31"/>
    <mergeCell ref="B34:J3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50"/>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8.77734375" defaultRowHeight="12.6" x14ac:dyDescent="0.2"/>
  <cols>
    <col min="1" max="1" width="11.88671875" style="15" bestFit="1" customWidth="1"/>
    <col min="2" max="2" width="22.44140625" style="15" bestFit="1" customWidth="1"/>
    <col min="3" max="502" width="18.21875" style="33" customWidth="1"/>
    <col min="503" max="16384" width="8.77734375" style="15"/>
  </cols>
  <sheetData>
    <row r="1" spans="1:16173" ht="13.2" thickBot="1" x14ac:dyDescent="0.25">
      <c r="A1" s="62" t="s">
        <v>70</v>
      </c>
      <c r="B1" s="63"/>
      <c r="C1" s="37">
        <v>1</v>
      </c>
      <c r="D1" s="19">
        <v>2</v>
      </c>
      <c r="E1" s="19">
        <v>3</v>
      </c>
      <c r="F1" s="19">
        <v>4</v>
      </c>
      <c r="G1" s="19">
        <v>5</v>
      </c>
      <c r="H1" s="19">
        <v>6</v>
      </c>
      <c r="I1" s="19">
        <v>7</v>
      </c>
      <c r="J1" s="19">
        <v>8</v>
      </c>
      <c r="K1" s="19">
        <v>9</v>
      </c>
      <c r="L1" s="19">
        <v>10</v>
      </c>
      <c r="M1" s="19">
        <v>11</v>
      </c>
      <c r="N1" s="19">
        <v>12</v>
      </c>
      <c r="O1" s="19">
        <v>13</v>
      </c>
      <c r="P1" s="19">
        <v>14</v>
      </c>
      <c r="Q1" s="19">
        <v>15</v>
      </c>
      <c r="R1" s="19">
        <v>16</v>
      </c>
      <c r="S1" s="19">
        <v>17</v>
      </c>
      <c r="T1" s="19">
        <v>18</v>
      </c>
      <c r="U1" s="19">
        <v>19</v>
      </c>
      <c r="V1" s="19">
        <v>20</v>
      </c>
      <c r="W1" s="19">
        <v>21</v>
      </c>
      <c r="X1" s="19">
        <v>22</v>
      </c>
      <c r="Y1" s="19">
        <v>23</v>
      </c>
      <c r="Z1" s="19">
        <v>24</v>
      </c>
      <c r="AA1" s="19">
        <v>25</v>
      </c>
      <c r="AB1" s="19">
        <v>26</v>
      </c>
      <c r="AC1" s="19">
        <v>27</v>
      </c>
      <c r="AD1" s="19">
        <v>28</v>
      </c>
      <c r="AE1" s="19">
        <v>29</v>
      </c>
      <c r="AF1" s="19">
        <v>30</v>
      </c>
      <c r="AG1" s="19">
        <v>31</v>
      </c>
      <c r="AH1" s="19">
        <v>32</v>
      </c>
      <c r="AI1" s="19">
        <v>33</v>
      </c>
      <c r="AJ1" s="19">
        <v>34</v>
      </c>
      <c r="AK1" s="19">
        <v>35</v>
      </c>
      <c r="AL1" s="19">
        <v>36</v>
      </c>
      <c r="AM1" s="19">
        <v>37</v>
      </c>
      <c r="AN1" s="19">
        <v>38</v>
      </c>
      <c r="AO1" s="19">
        <v>39</v>
      </c>
      <c r="AP1" s="19">
        <v>40</v>
      </c>
      <c r="AQ1" s="19">
        <v>41</v>
      </c>
      <c r="AR1" s="19">
        <v>42</v>
      </c>
      <c r="AS1" s="19">
        <v>43</v>
      </c>
      <c r="AT1" s="19">
        <v>44</v>
      </c>
      <c r="AU1" s="19">
        <v>45</v>
      </c>
      <c r="AV1" s="19">
        <v>46</v>
      </c>
      <c r="AW1" s="19">
        <v>47</v>
      </c>
      <c r="AX1" s="19">
        <v>48</v>
      </c>
      <c r="AY1" s="19">
        <v>49</v>
      </c>
      <c r="AZ1" s="19">
        <v>50</v>
      </c>
      <c r="BA1" s="19">
        <v>51</v>
      </c>
      <c r="BB1" s="19">
        <v>52</v>
      </c>
      <c r="BC1" s="19">
        <v>53</v>
      </c>
      <c r="BD1" s="19">
        <v>54</v>
      </c>
      <c r="BE1" s="19">
        <v>55</v>
      </c>
      <c r="BF1" s="19">
        <v>56</v>
      </c>
      <c r="BG1" s="19">
        <v>57</v>
      </c>
      <c r="BH1" s="19">
        <v>58</v>
      </c>
      <c r="BI1" s="19">
        <v>59</v>
      </c>
      <c r="BJ1" s="19">
        <v>60</v>
      </c>
      <c r="BK1" s="19">
        <v>61</v>
      </c>
      <c r="BL1" s="19">
        <v>62</v>
      </c>
      <c r="BM1" s="19">
        <v>63</v>
      </c>
      <c r="BN1" s="19">
        <v>64</v>
      </c>
      <c r="BO1" s="19">
        <v>65</v>
      </c>
      <c r="BP1" s="19">
        <v>66</v>
      </c>
      <c r="BQ1" s="19">
        <v>67</v>
      </c>
      <c r="BR1" s="19">
        <v>68</v>
      </c>
      <c r="BS1" s="19">
        <v>69</v>
      </c>
      <c r="BT1" s="19">
        <v>70</v>
      </c>
      <c r="BU1" s="19">
        <v>71</v>
      </c>
      <c r="BV1" s="19">
        <v>72</v>
      </c>
      <c r="BW1" s="19">
        <v>73</v>
      </c>
      <c r="BX1" s="19">
        <v>74</v>
      </c>
      <c r="BY1" s="19">
        <v>75</v>
      </c>
      <c r="BZ1" s="19">
        <v>76</v>
      </c>
      <c r="CA1" s="19">
        <v>77</v>
      </c>
      <c r="CB1" s="19">
        <v>78</v>
      </c>
      <c r="CC1" s="19">
        <v>79</v>
      </c>
      <c r="CD1" s="19">
        <v>80</v>
      </c>
      <c r="CE1" s="19">
        <v>81</v>
      </c>
      <c r="CF1" s="19">
        <v>82</v>
      </c>
      <c r="CG1" s="19">
        <v>83</v>
      </c>
      <c r="CH1" s="19">
        <v>84</v>
      </c>
      <c r="CI1" s="19">
        <v>85</v>
      </c>
      <c r="CJ1" s="19">
        <v>86</v>
      </c>
      <c r="CK1" s="19">
        <v>87</v>
      </c>
      <c r="CL1" s="19">
        <v>88</v>
      </c>
      <c r="CM1" s="19">
        <v>89</v>
      </c>
      <c r="CN1" s="19">
        <v>90</v>
      </c>
      <c r="CO1" s="19">
        <v>91</v>
      </c>
      <c r="CP1" s="19">
        <v>92</v>
      </c>
      <c r="CQ1" s="19">
        <v>93</v>
      </c>
      <c r="CR1" s="19">
        <v>94</v>
      </c>
      <c r="CS1" s="19">
        <v>95</v>
      </c>
      <c r="CT1" s="19">
        <v>96</v>
      </c>
      <c r="CU1" s="19">
        <v>97</v>
      </c>
      <c r="CV1" s="19">
        <v>98</v>
      </c>
      <c r="CW1" s="19">
        <v>99</v>
      </c>
      <c r="CX1" s="19">
        <v>100</v>
      </c>
      <c r="CY1" s="19">
        <v>101</v>
      </c>
      <c r="CZ1" s="19">
        <v>102</v>
      </c>
      <c r="DA1" s="19">
        <v>103</v>
      </c>
      <c r="DB1" s="19">
        <v>104</v>
      </c>
      <c r="DC1" s="19">
        <v>105</v>
      </c>
      <c r="DD1" s="19">
        <v>106</v>
      </c>
      <c r="DE1" s="19">
        <v>107</v>
      </c>
      <c r="DF1" s="19">
        <v>108</v>
      </c>
      <c r="DG1" s="19">
        <v>109</v>
      </c>
      <c r="DH1" s="19">
        <v>110</v>
      </c>
      <c r="DI1" s="19">
        <v>111</v>
      </c>
      <c r="DJ1" s="19">
        <v>112</v>
      </c>
      <c r="DK1" s="19">
        <v>113</v>
      </c>
      <c r="DL1" s="19">
        <v>114</v>
      </c>
      <c r="DM1" s="19">
        <v>115</v>
      </c>
      <c r="DN1" s="19">
        <v>116</v>
      </c>
      <c r="DO1" s="19">
        <v>117</v>
      </c>
      <c r="DP1" s="19">
        <v>118</v>
      </c>
      <c r="DQ1" s="19">
        <v>119</v>
      </c>
      <c r="DR1" s="19">
        <v>120</v>
      </c>
      <c r="DS1" s="19">
        <v>121</v>
      </c>
      <c r="DT1" s="19">
        <v>122</v>
      </c>
      <c r="DU1" s="19">
        <v>123</v>
      </c>
      <c r="DV1" s="19">
        <v>124</v>
      </c>
      <c r="DW1" s="19">
        <v>125</v>
      </c>
      <c r="DX1" s="19">
        <v>126</v>
      </c>
      <c r="DY1" s="19">
        <v>127</v>
      </c>
      <c r="DZ1" s="19">
        <v>128</v>
      </c>
      <c r="EA1" s="19">
        <v>129</v>
      </c>
      <c r="EB1" s="19">
        <v>130</v>
      </c>
      <c r="EC1" s="19">
        <v>131</v>
      </c>
      <c r="ED1" s="19">
        <v>132</v>
      </c>
      <c r="EE1" s="19">
        <v>133</v>
      </c>
      <c r="EF1" s="19">
        <v>134</v>
      </c>
      <c r="EG1" s="19">
        <v>135</v>
      </c>
      <c r="EH1" s="19">
        <v>136</v>
      </c>
      <c r="EI1" s="19">
        <v>137</v>
      </c>
      <c r="EJ1" s="19">
        <v>138</v>
      </c>
      <c r="EK1" s="19">
        <v>139</v>
      </c>
      <c r="EL1" s="19">
        <v>140</v>
      </c>
      <c r="EM1" s="19">
        <v>141</v>
      </c>
      <c r="EN1" s="19">
        <v>142</v>
      </c>
      <c r="EO1" s="19">
        <v>143</v>
      </c>
      <c r="EP1" s="19">
        <v>144</v>
      </c>
      <c r="EQ1" s="19">
        <v>145</v>
      </c>
      <c r="ER1" s="19">
        <v>146</v>
      </c>
      <c r="ES1" s="19">
        <v>147</v>
      </c>
      <c r="ET1" s="19">
        <v>148</v>
      </c>
      <c r="EU1" s="19">
        <v>149</v>
      </c>
      <c r="EV1" s="19">
        <v>150</v>
      </c>
      <c r="EW1" s="19">
        <v>151</v>
      </c>
      <c r="EX1" s="19">
        <v>152</v>
      </c>
      <c r="EY1" s="19">
        <v>153</v>
      </c>
      <c r="EZ1" s="19">
        <v>154</v>
      </c>
      <c r="FA1" s="19">
        <v>155</v>
      </c>
      <c r="FB1" s="19">
        <v>156</v>
      </c>
      <c r="FC1" s="19">
        <v>157</v>
      </c>
      <c r="FD1" s="19">
        <v>158</v>
      </c>
      <c r="FE1" s="19">
        <v>159</v>
      </c>
      <c r="FF1" s="19">
        <v>160</v>
      </c>
      <c r="FG1" s="19">
        <v>161</v>
      </c>
      <c r="FH1" s="19">
        <v>162</v>
      </c>
      <c r="FI1" s="19">
        <v>163</v>
      </c>
      <c r="FJ1" s="19">
        <v>164</v>
      </c>
      <c r="FK1" s="19">
        <v>165</v>
      </c>
      <c r="FL1" s="19">
        <v>166</v>
      </c>
      <c r="FM1" s="19">
        <v>167</v>
      </c>
      <c r="FN1" s="19">
        <v>168</v>
      </c>
      <c r="FO1" s="19">
        <v>169</v>
      </c>
      <c r="FP1" s="19">
        <v>170</v>
      </c>
      <c r="FQ1" s="19">
        <v>171</v>
      </c>
      <c r="FR1" s="19">
        <v>172</v>
      </c>
      <c r="FS1" s="19">
        <v>173</v>
      </c>
      <c r="FT1" s="19">
        <v>174</v>
      </c>
      <c r="FU1" s="19">
        <v>175</v>
      </c>
      <c r="FV1" s="19">
        <v>176</v>
      </c>
      <c r="FW1" s="19">
        <v>177</v>
      </c>
      <c r="FX1" s="19">
        <v>178</v>
      </c>
      <c r="FY1" s="19">
        <v>179</v>
      </c>
      <c r="FZ1" s="19">
        <v>180</v>
      </c>
      <c r="GA1" s="19">
        <v>181</v>
      </c>
      <c r="GB1" s="19">
        <v>182</v>
      </c>
      <c r="GC1" s="19">
        <v>183</v>
      </c>
      <c r="GD1" s="19">
        <v>184</v>
      </c>
      <c r="GE1" s="19">
        <v>185</v>
      </c>
      <c r="GF1" s="19">
        <v>186</v>
      </c>
      <c r="GG1" s="19">
        <v>187</v>
      </c>
      <c r="GH1" s="19">
        <v>188</v>
      </c>
      <c r="GI1" s="19">
        <v>189</v>
      </c>
      <c r="GJ1" s="19">
        <v>190</v>
      </c>
      <c r="GK1" s="19">
        <v>191</v>
      </c>
      <c r="GL1" s="19">
        <v>192</v>
      </c>
      <c r="GM1" s="19">
        <v>193</v>
      </c>
      <c r="GN1" s="19">
        <v>194</v>
      </c>
      <c r="GO1" s="19">
        <v>195</v>
      </c>
      <c r="GP1" s="19">
        <v>196</v>
      </c>
      <c r="GQ1" s="19">
        <v>197</v>
      </c>
      <c r="GR1" s="19">
        <v>198</v>
      </c>
      <c r="GS1" s="19">
        <v>199</v>
      </c>
      <c r="GT1" s="19">
        <v>200</v>
      </c>
      <c r="GU1" s="19">
        <v>201</v>
      </c>
      <c r="GV1" s="19">
        <v>202</v>
      </c>
      <c r="GW1" s="19">
        <v>203</v>
      </c>
      <c r="GX1" s="19">
        <v>204</v>
      </c>
      <c r="GY1" s="19">
        <v>205</v>
      </c>
      <c r="GZ1" s="19">
        <v>206</v>
      </c>
      <c r="HA1" s="19">
        <v>207</v>
      </c>
      <c r="HB1" s="19">
        <v>208</v>
      </c>
      <c r="HC1" s="19">
        <v>209</v>
      </c>
      <c r="HD1" s="19">
        <v>210</v>
      </c>
      <c r="HE1" s="19">
        <v>211</v>
      </c>
      <c r="HF1" s="19">
        <v>212</v>
      </c>
      <c r="HG1" s="19">
        <v>213</v>
      </c>
      <c r="HH1" s="19">
        <v>214</v>
      </c>
      <c r="HI1" s="19">
        <v>215</v>
      </c>
      <c r="HJ1" s="19">
        <v>216</v>
      </c>
      <c r="HK1" s="19">
        <v>217</v>
      </c>
      <c r="HL1" s="19">
        <v>218</v>
      </c>
      <c r="HM1" s="19">
        <v>219</v>
      </c>
      <c r="HN1" s="19">
        <v>220</v>
      </c>
      <c r="HO1" s="19">
        <v>221</v>
      </c>
      <c r="HP1" s="19">
        <v>222</v>
      </c>
      <c r="HQ1" s="19">
        <v>223</v>
      </c>
      <c r="HR1" s="19">
        <v>224</v>
      </c>
      <c r="HS1" s="19">
        <v>225</v>
      </c>
      <c r="HT1" s="19">
        <v>226</v>
      </c>
      <c r="HU1" s="19">
        <v>227</v>
      </c>
      <c r="HV1" s="19">
        <v>228</v>
      </c>
      <c r="HW1" s="19">
        <v>229</v>
      </c>
      <c r="HX1" s="19">
        <v>230</v>
      </c>
      <c r="HY1" s="19">
        <v>231</v>
      </c>
      <c r="HZ1" s="19">
        <v>232</v>
      </c>
      <c r="IA1" s="19">
        <v>233</v>
      </c>
      <c r="IB1" s="19">
        <v>234</v>
      </c>
      <c r="IC1" s="19">
        <v>235</v>
      </c>
      <c r="ID1" s="19">
        <v>236</v>
      </c>
      <c r="IE1" s="19">
        <v>237</v>
      </c>
      <c r="IF1" s="19">
        <v>238</v>
      </c>
      <c r="IG1" s="19">
        <v>239</v>
      </c>
      <c r="IH1" s="19">
        <v>240</v>
      </c>
      <c r="II1" s="19">
        <v>241</v>
      </c>
      <c r="IJ1" s="19">
        <v>242</v>
      </c>
      <c r="IK1" s="19">
        <v>243</v>
      </c>
      <c r="IL1" s="19">
        <v>244</v>
      </c>
      <c r="IM1" s="19">
        <v>245</v>
      </c>
      <c r="IN1" s="19">
        <v>246</v>
      </c>
      <c r="IO1" s="19">
        <v>247</v>
      </c>
      <c r="IP1" s="19">
        <v>248</v>
      </c>
      <c r="IQ1" s="19">
        <v>249</v>
      </c>
      <c r="IR1" s="19">
        <v>250</v>
      </c>
      <c r="IS1" s="19">
        <v>251</v>
      </c>
      <c r="IT1" s="19">
        <v>252</v>
      </c>
      <c r="IU1" s="19">
        <v>253</v>
      </c>
      <c r="IV1" s="19">
        <v>254</v>
      </c>
      <c r="IW1" s="19">
        <v>255</v>
      </c>
      <c r="IX1" s="19">
        <v>256</v>
      </c>
      <c r="IY1" s="19">
        <v>257</v>
      </c>
      <c r="IZ1" s="19">
        <v>258</v>
      </c>
      <c r="JA1" s="19">
        <v>259</v>
      </c>
      <c r="JB1" s="19">
        <v>260</v>
      </c>
      <c r="JC1" s="19">
        <v>261</v>
      </c>
      <c r="JD1" s="19">
        <v>262</v>
      </c>
      <c r="JE1" s="19">
        <v>263</v>
      </c>
      <c r="JF1" s="19">
        <v>264</v>
      </c>
      <c r="JG1" s="19">
        <v>265</v>
      </c>
      <c r="JH1" s="19">
        <v>266</v>
      </c>
      <c r="JI1" s="19">
        <v>267</v>
      </c>
      <c r="JJ1" s="19">
        <v>268</v>
      </c>
      <c r="JK1" s="19">
        <v>269</v>
      </c>
      <c r="JL1" s="19">
        <v>270</v>
      </c>
      <c r="JM1" s="19">
        <v>271</v>
      </c>
      <c r="JN1" s="19">
        <v>272</v>
      </c>
      <c r="JO1" s="19">
        <v>273</v>
      </c>
      <c r="JP1" s="19">
        <v>274</v>
      </c>
      <c r="JQ1" s="19">
        <v>275</v>
      </c>
      <c r="JR1" s="19">
        <v>276</v>
      </c>
      <c r="JS1" s="19">
        <v>277</v>
      </c>
      <c r="JT1" s="19">
        <v>278</v>
      </c>
      <c r="JU1" s="19">
        <v>279</v>
      </c>
      <c r="JV1" s="19">
        <v>280</v>
      </c>
      <c r="JW1" s="19">
        <v>281</v>
      </c>
      <c r="JX1" s="19">
        <v>282</v>
      </c>
      <c r="JY1" s="19">
        <v>283</v>
      </c>
      <c r="JZ1" s="19">
        <v>284</v>
      </c>
      <c r="KA1" s="19">
        <v>285</v>
      </c>
      <c r="KB1" s="19">
        <v>286</v>
      </c>
      <c r="KC1" s="19">
        <v>287</v>
      </c>
      <c r="KD1" s="19">
        <v>288</v>
      </c>
      <c r="KE1" s="19">
        <v>289</v>
      </c>
      <c r="KF1" s="19">
        <v>290</v>
      </c>
      <c r="KG1" s="19">
        <v>291</v>
      </c>
      <c r="KH1" s="19">
        <v>292</v>
      </c>
      <c r="KI1" s="19">
        <v>293</v>
      </c>
      <c r="KJ1" s="19">
        <v>294</v>
      </c>
      <c r="KK1" s="19">
        <v>295</v>
      </c>
      <c r="KL1" s="19">
        <v>296</v>
      </c>
      <c r="KM1" s="19">
        <v>297</v>
      </c>
      <c r="KN1" s="19">
        <v>298</v>
      </c>
      <c r="KO1" s="19">
        <v>299</v>
      </c>
      <c r="KP1" s="19">
        <v>300</v>
      </c>
      <c r="KQ1" s="19">
        <v>301</v>
      </c>
      <c r="KR1" s="19">
        <v>302</v>
      </c>
      <c r="KS1" s="19">
        <v>303</v>
      </c>
      <c r="KT1" s="19">
        <v>304</v>
      </c>
      <c r="KU1" s="19">
        <v>305</v>
      </c>
      <c r="KV1" s="19">
        <v>306</v>
      </c>
      <c r="KW1" s="19">
        <v>307</v>
      </c>
      <c r="KX1" s="19">
        <v>308</v>
      </c>
      <c r="KY1" s="19">
        <v>309</v>
      </c>
      <c r="KZ1" s="19">
        <v>310</v>
      </c>
      <c r="LA1" s="19">
        <v>311</v>
      </c>
      <c r="LB1" s="19">
        <v>312</v>
      </c>
      <c r="LC1" s="19">
        <v>313</v>
      </c>
      <c r="LD1" s="19">
        <v>314</v>
      </c>
      <c r="LE1" s="19">
        <v>315</v>
      </c>
      <c r="LF1" s="19">
        <v>316</v>
      </c>
      <c r="LG1" s="19">
        <v>317</v>
      </c>
      <c r="LH1" s="19">
        <v>318</v>
      </c>
      <c r="LI1" s="19">
        <v>319</v>
      </c>
      <c r="LJ1" s="19">
        <v>320</v>
      </c>
      <c r="LK1" s="19">
        <v>321</v>
      </c>
      <c r="LL1" s="19">
        <v>322</v>
      </c>
      <c r="LM1" s="19">
        <v>323</v>
      </c>
      <c r="LN1" s="19">
        <v>324</v>
      </c>
      <c r="LO1" s="19">
        <v>325</v>
      </c>
      <c r="LP1" s="19">
        <v>326</v>
      </c>
      <c r="LQ1" s="19">
        <v>327</v>
      </c>
      <c r="LR1" s="19">
        <v>328</v>
      </c>
      <c r="LS1" s="19">
        <v>329</v>
      </c>
      <c r="LT1" s="19">
        <v>330</v>
      </c>
      <c r="LU1" s="19">
        <v>331</v>
      </c>
      <c r="LV1" s="19">
        <v>332</v>
      </c>
      <c r="LW1" s="19">
        <v>333</v>
      </c>
      <c r="LX1" s="19">
        <v>334</v>
      </c>
      <c r="LY1" s="19">
        <v>335</v>
      </c>
      <c r="LZ1" s="19">
        <v>336</v>
      </c>
      <c r="MA1" s="19">
        <v>337</v>
      </c>
      <c r="MB1" s="19">
        <v>338</v>
      </c>
      <c r="MC1" s="19">
        <v>339</v>
      </c>
      <c r="MD1" s="19">
        <v>340</v>
      </c>
      <c r="ME1" s="19">
        <v>341</v>
      </c>
      <c r="MF1" s="19">
        <v>342</v>
      </c>
      <c r="MG1" s="19">
        <v>343</v>
      </c>
      <c r="MH1" s="19">
        <v>344</v>
      </c>
      <c r="MI1" s="19">
        <v>345</v>
      </c>
      <c r="MJ1" s="19">
        <v>346</v>
      </c>
      <c r="MK1" s="19">
        <v>347</v>
      </c>
      <c r="ML1" s="19">
        <v>348</v>
      </c>
      <c r="MM1" s="19">
        <v>349</v>
      </c>
      <c r="MN1" s="19">
        <v>350</v>
      </c>
      <c r="MO1" s="19">
        <v>351</v>
      </c>
      <c r="MP1" s="19">
        <v>352</v>
      </c>
      <c r="MQ1" s="19">
        <v>353</v>
      </c>
      <c r="MR1" s="19">
        <v>354</v>
      </c>
      <c r="MS1" s="19">
        <v>355</v>
      </c>
      <c r="MT1" s="19">
        <v>356</v>
      </c>
      <c r="MU1" s="19">
        <v>357</v>
      </c>
      <c r="MV1" s="19">
        <v>358</v>
      </c>
      <c r="MW1" s="19">
        <v>359</v>
      </c>
      <c r="MX1" s="19">
        <v>360</v>
      </c>
      <c r="MY1" s="19">
        <v>361</v>
      </c>
      <c r="MZ1" s="19">
        <v>362</v>
      </c>
      <c r="NA1" s="19">
        <v>363</v>
      </c>
      <c r="NB1" s="19">
        <v>364</v>
      </c>
      <c r="NC1" s="19">
        <v>365</v>
      </c>
      <c r="ND1" s="19">
        <v>366</v>
      </c>
      <c r="NE1" s="19">
        <v>367</v>
      </c>
      <c r="NF1" s="19">
        <v>368</v>
      </c>
      <c r="NG1" s="19">
        <v>369</v>
      </c>
      <c r="NH1" s="19">
        <v>370</v>
      </c>
      <c r="NI1" s="19">
        <v>371</v>
      </c>
      <c r="NJ1" s="19">
        <v>372</v>
      </c>
      <c r="NK1" s="19">
        <v>373</v>
      </c>
      <c r="NL1" s="19">
        <v>374</v>
      </c>
      <c r="NM1" s="19">
        <v>375</v>
      </c>
      <c r="NN1" s="19">
        <v>376</v>
      </c>
      <c r="NO1" s="19">
        <v>377</v>
      </c>
      <c r="NP1" s="19">
        <v>378</v>
      </c>
      <c r="NQ1" s="19">
        <v>379</v>
      </c>
      <c r="NR1" s="19">
        <v>380</v>
      </c>
      <c r="NS1" s="19">
        <v>381</v>
      </c>
      <c r="NT1" s="19">
        <v>382</v>
      </c>
      <c r="NU1" s="19">
        <v>383</v>
      </c>
      <c r="NV1" s="19">
        <v>384</v>
      </c>
      <c r="NW1" s="19">
        <v>385</v>
      </c>
      <c r="NX1" s="19">
        <v>386</v>
      </c>
      <c r="NY1" s="19">
        <v>387</v>
      </c>
      <c r="NZ1" s="19">
        <v>388</v>
      </c>
      <c r="OA1" s="19">
        <v>389</v>
      </c>
      <c r="OB1" s="19">
        <v>390</v>
      </c>
      <c r="OC1" s="19">
        <v>391</v>
      </c>
      <c r="OD1" s="19">
        <v>392</v>
      </c>
      <c r="OE1" s="19">
        <v>393</v>
      </c>
      <c r="OF1" s="19">
        <v>394</v>
      </c>
      <c r="OG1" s="19">
        <v>395</v>
      </c>
      <c r="OH1" s="19">
        <v>396</v>
      </c>
      <c r="OI1" s="19">
        <v>397</v>
      </c>
      <c r="OJ1" s="19">
        <v>398</v>
      </c>
      <c r="OK1" s="19">
        <v>399</v>
      </c>
      <c r="OL1" s="19">
        <v>400</v>
      </c>
      <c r="OM1" s="19">
        <v>401</v>
      </c>
      <c r="ON1" s="19">
        <v>402</v>
      </c>
      <c r="OO1" s="19">
        <v>403</v>
      </c>
      <c r="OP1" s="19">
        <v>404</v>
      </c>
      <c r="OQ1" s="19">
        <v>405</v>
      </c>
      <c r="OR1" s="19">
        <v>406</v>
      </c>
      <c r="OS1" s="19">
        <v>407</v>
      </c>
      <c r="OT1" s="19">
        <v>408</v>
      </c>
      <c r="OU1" s="19">
        <v>409</v>
      </c>
      <c r="OV1" s="19">
        <v>410</v>
      </c>
      <c r="OW1" s="19">
        <v>411</v>
      </c>
      <c r="OX1" s="19">
        <v>412</v>
      </c>
      <c r="OY1" s="19">
        <v>413</v>
      </c>
      <c r="OZ1" s="19">
        <v>414</v>
      </c>
      <c r="PA1" s="19">
        <v>415</v>
      </c>
      <c r="PB1" s="19">
        <v>416</v>
      </c>
      <c r="PC1" s="19">
        <v>417</v>
      </c>
      <c r="PD1" s="19">
        <v>418</v>
      </c>
      <c r="PE1" s="19">
        <v>419</v>
      </c>
      <c r="PF1" s="19">
        <v>420</v>
      </c>
      <c r="PG1" s="19">
        <v>421</v>
      </c>
      <c r="PH1" s="19">
        <v>422</v>
      </c>
      <c r="PI1" s="19">
        <v>423</v>
      </c>
      <c r="PJ1" s="19">
        <v>424</v>
      </c>
      <c r="PK1" s="19">
        <v>425</v>
      </c>
      <c r="PL1" s="19">
        <v>426</v>
      </c>
      <c r="PM1" s="19">
        <v>427</v>
      </c>
      <c r="PN1" s="19">
        <v>428</v>
      </c>
      <c r="PO1" s="19">
        <v>429</v>
      </c>
      <c r="PP1" s="19">
        <v>430</v>
      </c>
      <c r="PQ1" s="19">
        <v>431</v>
      </c>
      <c r="PR1" s="19">
        <v>432</v>
      </c>
      <c r="PS1" s="19">
        <v>433</v>
      </c>
      <c r="PT1" s="19">
        <v>434</v>
      </c>
      <c r="PU1" s="19">
        <v>435</v>
      </c>
      <c r="PV1" s="19">
        <v>436</v>
      </c>
      <c r="PW1" s="19">
        <v>437</v>
      </c>
      <c r="PX1" s="19">
        <v>438</v>
      </c>
      <c r="PY1" s="19">
        <v>439</v>
      </c>
      <c r="PZ1" s="19">
        <v>440</v>
      </c>
      <c r="QA1" s="19">
        <v>441</v>
      </c>
      <c r="QB1" s="19">
        <v>442</v>
      </c>
      <c r="QC1" s="19">
        <v>443</v>
      </c>
      <c r="QD1" s="19">
        <v>444</v>
      </c>
      <c r="QE1" s="19">
        <v>445</v>
      </c>
      <c r="QF1" s="19">
        <v>446</v>
      </c>
      <c r="QG1" s="19">
        <v>447</v>
      </c>
      <c r="QH1" s="19">
        <v>448</v>
      </c>
      <c r="QI1" s="19">
        <v>449</v>
      </c>
      <c r="QJ1" s="19">
        <v>450</v>
      </c>
      <c r="QK1" s="19">
        <v>451</v>
      </c>
      <c r="QL1" s="19">
        <v>452</v>
      </c>
      <c r="QM1" s="19">
        <v>453</v>
      </c>
      <c r="QN1" s="19">
        <v>454</v>
      </c>
      <c r="QO1" s="19">
        <v>455</v>
      </c>
      <c r="QP1" s="19">
        <v>456</v>
      </c>
      <c r="QQ1" s="19">
        <v>457</v>
      </c>
      <c r="QR1" s="19">
        <v>458</v>
      </c>
      <c r="QS1" s="19">
        <v>459</v>
      </c>
      <c r="QT1" s="19">
        <v>460</v>
      </c>
      <c r="QU1" s="19">
        <v>461</v>
      </c>
      <c r="QV1" s="19">
        <v>462</v>
      </c>
      <c r="QW1" s="19">
        <v>463</v>
      </c>
      <c r="QX1" s="19">
        <v>464</v>
      </c>
      <c r="QY1" s="19">
        <v>465</v>
      </c>
      <c r="QZ1" s="19">
        <v>466</v>
      </c>
      <c r="RA1" s="19">
        <v>467</v>
      </c>
      <c r="RB1" s="19">
        <v>468</v>
      </c>
      <c r="RC1" s="19">
        <v>469</v>
      </c>
      <c r="RD1" s="19">
        <v>470</v>
      </c>
      <c r="RE1" s="19">
        <v>471</v>
      </c>
      <c r="RF1" s="19">
        <v>472</v>
      </c>
      <c r="RG1" s="19">
        <v>473</v>
      </c>
      <c r="RH1" s="19">
        <v>474</v>
      </c>
      <c r="RI1" s="19">
        <v>475</v>
      </c>
      <c r="RJ1" s="19">
        <v>476</v>
      </c>
      <c r="RK1" s="19">
        <v>477</v>
      </c>
      <c r="RL1" s="19">
        <v>478</v>
      </c>
      <c r="RM1" s="19">
        <v>479</v>
      </c>
      <c r="RN1" s="19">
        <v>480</v>
      </c>
      <c r="RO1" s="19">
        <v>481</v>
      </c>
      <c r="RP1" s="19">
        <v>482</v>
      </c>
      <c r="RQ1" s="19">
        <v>483</v>
      </c>
      <c r="RR1" s="19">
        <v>484</v>
      </c>
      <c r="RS1" s="19">
        <v>485</v>
      </c>
      <c r="RT1" s="19">
        <v>486</v>
      </c>
      <c r="RU1" s="19">
        <v>487</v>
      </c>
      <c r="RV1" s="19">
        <v>488</v>
      </c>
      <c r="RW1" s="19">
        <v>489</v>
      </c>
      <c r="RX1" s="19">
        <v>490</v>
      </c>
      <c r="RY1" s="19">
        <v>491</v>
      </c>
      <c r="RZ1" s="19">
        <v>492</v>
      </c>
      <c r="SA1" s="19">
        <v>493</v>
      </c>
      <c r="SB1" s="19">
        <v>494</v>
      </c>
      <c r="SC1" s="19">
        <v>495</v>
      </c>
      <c r="SD1" s="19">
        <v>496</v>
      </c>
      <c r="SE1" s="19">
        <v>497</v>
      </c>
      <c r="SF1" s="19">
        <v>498</v>
      </c>
      <c r="SG1" s="19">
        <v>499</v>
      </c>
      <c r="SH1" s="20">
        <v>500</v>
      </c>
    </row>
    <row r="2" spans="1:16173" ht="13.2" thickTop="1" x14ac:dyDescent="0.2">
      <c r="A2" s="64" t="s">
        <v>4</v>
      </c>
      <c r="B2" s="65"/>
      <c r="C2" s="21"/>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3"/>
    </row>
    <row r="3" spans="1:16173" x14ac:dyDescent="0.2">
      <c r="A3" s="61" t="s">
        <v>0</v>
      </c>
      <c r="B3" s="66"/>
      <c r="C3" s="24"/>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6"/>
    </row>
    <row r="4" spans="1:16173" s="18" customFormat="1" x14ac:dyDescent="0.2">
      <c r="A4" s="61" t="s">
        <v>1</v>
      </c>
      <c r="B4" s="66"/>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9"/>
    </row>
    <row r="5" spans="1:16173" x14ac:dyDescent="0.2">
      <c r="A5" s="61" t="s">
        <v>3</v>
      </c>
      <c r="B5" s="66"/>
      <c r="C5" s="24"/>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6"/>
    </row>
    <row r="6" spans="1:16173" x14ac:dyDescent="0.2">
      <c r="A6" s="61" t="s">
        <v>5</v>
      </c>
      <c r="B6" s="6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row>
    <row r="7" spans="1:16173" x14ac:dyDescent="0.2">
      <c r="A7" s="61" t="s">
        <v>2</v>
      </c>
      <c r="B7" s="66"/>
      <c r="C7" s="24"/>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6"/>
    </row>
    <row r="8" spans="1:16173" x14ac:dyDescent="0.2">
      <c r="A8" s="61" t="s">
        <v>71</v>
      </c>
      <c r="B8" s="66"/>
      <c r="C8" s="24"/>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6"/>
    </row>
    <row r="9" spans="1:16173" x14ac:dyDescent="0.2">
      <c r="A9" s="61" t="s">
        <v>72</v>
      </c>
      <c r="B9" s="66"/>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9"/>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row>
    <row r="10" spans="1:16173" x14ac:dyDescent="0.2">
      <c r="A10" s="61" t="s">
        <v>73</v>
      </c>
      <c r="B10" s="66"/>
      <c r="C10" s="2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6"/>
    </row>
    <row r="11" spans="1:16173" x14ac:dyDescent="0.2">
      <c r="A11" s="61" t="s">
        <v>78</v>
      </c>
      <c r="B11" s="16" t="s">
        <v>74</v>
      </c>
      <c r="C11" s="35"/>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6"/>
    </row>
    <row r="12" spans="1:16173" x14ac:dyDescent="0.2">
      <c r="A12" s="61"/>
      <c r="B12" s="16" t="s">
        <v>75</v>
      </c>
      <c r="C12" s="35"/>
      <c r="D12" s="3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6"/>
    </row>
    <row r="13" spans="1:16173" x14ac:dyDescent="0.2">
      <c r="A13" s="61"/>
      <c r="B13" s="16" t="s">
        <v>76</v>
      </c>
      <c r="C13" s="24"/>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6"/>
    </row>
    <row r="14" spans="1:16173" x14ac:dyDescent="0.2">
      <c r="A14" s="61"/>
      <c r="B14" s="16" t="s">
        <v>26</v>
      </c>
      <c r="C14" s="24"/>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6"/>
    </row>
    <row r="15" spans="1:16173" x14ac:dyDescent="0.2">
      <c r="A15" s="61"/>
      <c r="B15" s="16" t="s">
        <v>77</v>
      </c>
      <c r="C15" s="24"/>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6"/>
    </row>
    <row r="16" spans="1:16173" x14ac:dyDescent="0.2">
      <c r="A16" s="61" t="s">
        <v>84</v>
      </c>
      <c r="B16" s="16" t="s">
        <v>74</v>
      </c>
      <c r="C16" s="35"/>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6"/>
    </row>
    <row r="17" spans="1:502" x14ac:dyDescent="0.2">
      <c r="A17" s="61"/>
      <c r="B17" s="16" t="s">
        <v>75</v>
      </c>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6"/>
    </row>
    <row r="18" spans="1:502" x14ac:dyDescent="0.2">
      <c r="A18" s="61"/>
      <c r="B18" s="16" t="s">
        <v>76</v>
      </c>
      <c r="C18" s="24"/>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6"/>
    </row>
    <row r="19" spans="1:502" x14ac:dyDescent="0.2">
      <c r="A19" s="61"/>
      <c r="B19" s="16" t="s">
        <v>26</v>
      </c>
      <c r="C19" s="24"/>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6"/>
    </row>
    <row r="20" spans="1:502" x14ac:dyDescent="0.2">
      <c r="A20" s="61"/>
      <c r="B20" s="16" t="s">
        <v>77</v>
      </c>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6"/>
    </row>
    <row r="21" spans="1:502" x14ac:dyDescent="0.2">
      <c r="A21" s="61" t="s">
        <v>83</v>
      </c>
      <c r="B21" s="16" t="s">
        <v>74</v>
      </c>
      <c r="C21" s="35"/>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6"/>
    </row>
    <row r="22" spans="1:502" x14ac:dyDescent="0.2">
      <c r="A22" s="61"/>
      <c r="B22" s="16" t="s">
        <v>75</v>
      </c>
      <c r="C22" s="24"/>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6"/>
    </row>
    <row r="23" spans="1:502" x14ac:dyDescent="0.2">
      <c r="A23" s="61"/>
      <c r="B23" s="16" t="s">
        <v>76</v>
      </c>
      <c r="C23" s="24"/>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6"/>
    </row>
    <row r="24" spans="1:502" x14ac:dyDescent="0.2">
      <c r="A24" s="61"/>
      <c r="B24" s="16" t="s">
        <v>26</v>
      </c>
      <c r="C24" s="24"/>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6"/>
    </row>
    <row r="25" spans="1:502" x14ac:dyDescent="0.2">
      <c r="A25" s="61"/>
      <c r="B25" s="16" t="s">
        <v>77</v>
      </c>
      <c r="C25" s="24"/>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6"/>
    </row>
    <row r="26" spans="1:502" x14ac:dyDescent="0.2">
      <c r="A26" s="61" t="s">
        <v>82</v>
      </c>
      <c r="B26" s="16" t="s">
        <v>74</v>
      </c>
      <c r="C26" s="35"/>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6"/>
    </row>
    <row r="27" spans="1:502" x14ac:dyDescent="0.2">
      <c r="A27" s="61"/>
      <c r="B27" s="16" t="s">
        <v>75</v>
      </c>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6"/>
    </row>
    <row r="28" spans="1:502" x14ac:dyDescent="0.2">
      <c r="A28" s="61"/>
      <c r="B28" s="16" t="s">
        <v>76</v>
      </c>
      <c r="C28" s="2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6"/>
    </row>
    <row r="29" spans="1:502" x14ac:dyDescent="0.2">
      <c r="A29" s="61"/>
      <c r="B29" s="16" t="s">
        <v>26</v>
      </c>
      <c r="C29" s="2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6"/>
    </row>
    <row r="30" spans="1:502" x14ac:dyDescent="0.2">
      <c r="A30" s="61"/>
      <c r="B30" s="16" t="s">
        <v>77</v>
      </c>
      <c r="C30" s="24"/>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6"/>
    </row>
    <row r="31" spans="1:502" x14ac:dyDescent="0.2">
      <c r="A31" s="61" t="s">
        <v>81</v>
      </c>
      <c r="B31" s="16" t="s">
        <v>74</v>
      </c>
      <c r="C31" s="35"/>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6"/>
    </row>
    <row r="32" spans="1:502" x14ac:dyDescent="0.2">
      <c r="A32" s="61"/>
      <c r="B32" s="16" t="s">
        <v>75</v>
      </c>
      <c r="C32" s="24"/>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6"/>
    </row>
    <row r="33" spans="1:502" x14ac:dyDescent="0.2">
      <c r="A33" s="61"/>
      <c r="B33" s="16" t="s">
        <v>76</v>
      </c>
      <c r="C33" s="24"/>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6"/>
    </row>
    <row r="34" spans="1:502" x14ac:dyDescent="0.2">
      <c r="A34" s="61"/>
      <c r="B34" s="16" t="s">
        <v>26</v>
      </c>
      <c r="C34" s="24"/>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6"/>
    </row>
    <row r="35" spans="1:502" x14ac:dyDescent="0.2">
      <c r="A35" s="61"/>
      <c r="B35" s="16" t="s">
        <v>77</v>
      </c>
      <c r="C35" s="24"/>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6"/>
    </row>
    <row r="36" spans="1:502" x14ac:dyDescent="0.2">
      <c r="A36" s="61" t="s">
        <v>80</v>
      </c>
      <c r="B36" s="16" t="s">
        <v>74</v>
      </c>
      <c r="C36" s="35"/>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6"/>
    </row>
    <row r="37" spans="1:502" x14ac:dyDescent="0.2">
      <c r="A37" s="61"/>
      <c r="B37" s="16" t="s">
        <v>75</v>
      </c>
      <c r="C37" s="2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6"/>
    </row>
    <row r="38" spans="1:502" x14ac:dyDescent="0.2">
      <c r="A38" s="61"/>
      <c r="B38" s="16" t="s">
        <v>76</v>
      </c>
      <c r="C38" s="2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6"/>
    </row>
    <row r="39" spans="1:502" x14ac:dyDescent="0.2">
      <c r="A39" s="61"/>
      <c r="B39" s="16" t="s">
        <v>26</v>
      </c>
      <c r="C39" s="2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6"/>
    </row>
    <row r="40" spans="1:502" x14ac:dyDescent="0.2">
      <c r="A40" s="61"/>
      <c r="B40" s="16" t="s">
        <v>77</v>
      </c>
      <c r="C40" s="2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6"/>
    </row>
    <row r="41" spans="1:502" x14ac:dyDescent="0.2">
      <c r="A41" s="61" t="s">
        <v>79</v>
      </c>
      <c r="B41" s="16" t="s">
        <v>74</v>
      </c>
      <c r="C41" s="3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6"/>
    </row>
    <row r="42" spans="1:502" x14ac:dyDescent="0.2">
      <c r="A42" s="61"/>
      <c r="B42" s="16" t="s">
        <v>75</v>
      </c>
      <c r="C42" s="2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6"/>
    </row>
    <row r="43" spans="1:502" x14ac:dyDescent="0.2">
      <c r="A43" s="61"/>
      <c r="B43" s="16" t="s">
        <v>76</v>
      </c>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6"/>
    </row>
    <row r="44" spans="1:502" x14ac:dyDescent="0.2">
      <c r="A44" s="61"/>
      <c r="B44" s="16" t="s">
        <v>26</v>
      </c>
      <c r="C44" s="2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6"/>
    </row>
    <row r="45" spans="1:502" x14ac:dyDescent="0.2">
      <c r="A45" s="61"/>
      <c r="B45" s="16" t="s">
        <v>77</v>
      </c>
      <c r="C45" s="24"/>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6"/>
    </row>
    <row r="46" spans="1:502" x14ac:dyDescent="0.2">
      <c r="A46" s="67" t="s">
        <v>19</v>
      </c>
      <c r="B46" s="16" t="s">
        <v>20</v>
      </c>
      <c r="C46" s="2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6"/>
    </row>
    <row r="47" spans="1:502" ht="13.2" customHeight="1" x14ac:dyDescent="0.2">
      <c r="A47" s="68"/>
      <c r="B47" s="16" t="s">
        <v>110</v>
      </c>
      <c r="C47" s="24"/>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6"/>
    </row>
    <row r="48" spans="1:502" ht="13.2" customHeight="1" x14ac:dyDescent="0.2">
      <c r="A48" s="68"/>
      <c r="B48" s="16" t="s">
        <v>2</v>
      </c>
      <c r="C48" s="24"/>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6"/>
    </row>
    <row r="49" spans="1:502" ht="13.2" customHeight="1" x14ac:dyDescent="0.2">
      <c r="A49" s="68"/>
      <c r="B49" s="16" t="s">
        <v>85</v>
      </c>
      <c r="C49" s="24"/>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6"/>
    </row>
    <row r="50" spans="1:502" ht="13.2" customHeight="1" thickBot="1" x14ac:dyDescent="0.25">
      <c r="A50" s="69"/>
      <c r="B50" s="17" t="s">
        <v>86</v>
      </c>
      <c r="C50" s="30"/>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c r="NJ50" s="31"/>
      <c r="NK50" s="31"/>
      <c r="NL50" s="31"/>
      <c r="NM50" s="31"/>
      <c r="NN50" s="31"/>
      <c r="NO50" s="31"/>
      <c r="NP50" s="31"/>
      <c r="NQ50" s="31"/>
      <c r="NR50" s="31"/>
      <c r="NS50" s="31"/>
      <c r="NT50" s="31"/>
      <c r="NU50" s="31"/>
      <c r="NV50" s="31"/>
      <c r="NW50" s="31"/>
      <c r="NX50" s="31"/>
      <c r="NY50" s="31"/>
      <c r="NZ50" s="31"/>
      <c r="OA50" s="31"/>
      <c r="OB50" s="31"/>
      <c r="OC50" s="31"/>
      <c r="OD50" s="31"/>
      <c r="OE50" s="31"/>
      <c r="OF50" s="31"/>
      <c r="OG50" s="31"/>
      <c r="OH50" s="31"/>
      <c r="OI50" s="31"/>
      <c r="OJ50" s="31"/>
      <c r="OK50" s="31"/>
      <c r="OL50" s="31"/>
      <c r="OM50" s="31"/>
      <c r="ON50" s="31"/>
      <c r="OO50" s="31"/>
      <c r="OP50" s="31"/>
      <c r="OQ50" s="31"/>
      <c r="OR50" s="31"/>
      <c r="OS50" s="31"/>
      <c r="OT50" s="31"/>
      <c r="OU50" s="31"/>
      <c r="OV50" s="31"/>
      <c r="OW50" s="31"/>
      <c r="OX50" s="31"/>
      <c r="OY50" s="31"/>
      <c r="OZ50" s="31"/>
      <c r="PA50" s="31"/>
      <c r="PB50" s="31"/>
      <c r="PC50" s="31"/>
      <c r="PD50" s="31"/>
      <c r="PE50" s="31"/>
      <c r="PF50" s="31"/>
      <c r="PG50" s="31"/>
      <c r="PH50" s="31"/>
      <c r="PI50" s="31"/>
      <c r="PJ50" s="31"/>
      <c r="PK50" s="31"/>
      <c r="PL50" s="31"/>
      <c r="PM50" s="31"/>
      <c r="PN50" s="31"/>
      <c r="PO50" s="31"/>
      <c r="PP50" s="31"/>
      <c r="PQ50" s="31"/>
      <c r="PR50" s="31"/>
      <c r="PS50" s="31"/>
      <c r="PT50" s="31"/>
      <c r="PU50" s="31"/>
      <c r="PV50" s="31"/>
      <c r="PW50" s="31"/>
      <c r="PX50" s="31"/>
      <c r="PY50" s="31"/>
      <c r="PZ50" s="31"/>
      <c r="QA50" s="31"/>
      <c r="QB50" s="31"/>
      <c r="QC50" s="31"/>
      <c r="QD50" s="31"/>
      <c r="QE50" s="31"/>
      <c r="QF50" s="31"/>
      <c r="QG50" s="31"/>
      <c r="QH50" s="31"/>
      <c r="QI50" s="31"/>
      <c r="QJ50" s="31"/>
      <c r="QK50" s="31"/>
      <c r="QL50" s="31"/>
      <c r="QM50" s="31"/>
      <c r="QN50" s="31"/>
      <c r="QO50" s="31"/>
      <c r="QP50" s="31"/>
      <c r="QQ50" s="31"/>
      <c r="QR50" s="31"/>
      <c r="QS50" s="31"/>
      <c r="QT50" s="31"/>
      <c r="QU50" s="31"/>
      <c r="QV50" s="31"/>
      <c r="QW50" s="31"/>
      <c r="QX50" s="31"/>
      <c r="QY50" s="31"/>
      <c r="QZ50" s="31"/>
      <c r="RA50" s="31"/>
      <c r="RB50" s="31"/>
      <c r="RC50" s="31"/>
      <c r="RD50" s="31"/>
      <c r="RE50" s="31"/>
      <c r="RF50" s="31"/>
      <c r="RG50" s="31"/>
      <c r="RH50" s="31"/>
      <c r="RI50" s="31"/>
      <c r="RJ50" s="31"/>
      <c r="RK50" s="31"/>
      <c r="RL50" s="31"/>
      <c r="RM50" s="31"/>
      <c r="RN50" s="31"/>
      <c r="RO50" s="31"/>
      <c r="RP50" s="31"/>
      <c r="RQ50" s="31"/>
      <c r="RR50" s="31"/>
      <c r="RS50" s="31"/>
      <c r="RT50" s="31"/>
      <c r="RU50" s="31"/>
      <c r="RV50" s="31"/>
      <c r="RW50" s="31"/>
      <c r="RX50" s="31"/>
      <c r="RY50" s="31"/>
      <c r="RZ50" s="31"/>
      <c r="SA50" s="31"/>
      <c r="SB50" s="31"/>
      <c r="SC50" s="31"/>
      <c r="SD50" s="31"/>
      <c r="SE50" s="31"/>
      <c r="SF50" s="31"/>
      <c r="SG50" s="31"/>
      <c r="SH50" s="32"/>
    </row>
  </sheetData>
  <mergeCells count="18">
    <mergeCell ref="A46:A50"/>
    <mergeCell ref="A21:A25"/>
    <mergeCell ref="A26:A30"/>
    <mergeCell ref="A31:A35"/>
    <mergeCell ref="A36:A40"/>
    <mergeCell ref="A41:A45"/>
    <mergeCell ref="A16:A20"/>
    <mergeCell ref="A1:B1"/>
    <mergeCell ref="A2:B2"/>
    <mergeCell ref="A3:B3"/>
    <mergeCell ref="A4:B4"/>
    <mergeCell ref="A5:B5"/>
    <mergeCell ref="A6:B6"/>
    <mergeCell ref="A7:B7"/>
    <mergeCell ref="A8:B8"/>
    <mergeCell ref="A9:B9"/>
    <mergeCell ref="A10:B10"/>
    <mergeCell ref="A11:A15"/>
  </mergeCells>
  <phoneticPr fontId="1"/>
  <dataValidations count="3">
    <dataValidation type="list" allowBlank="1" showInputMessage="1" showErrorMessage="1" sqref="C11:SH11 C36:SH36 C16:SH16 C21:SH21 C26:SH26 C31:SH31 C41:SH41">
      <formula1>"腰掛便座,入浴補助用具,スロープ,歩行補助つえ,移動用リフトのつり具の部分,簡易浴槽,自動排泄装置の交換部品,排泄予測支援機器,歩行器"</formula1>
    </dataValidation>
    <dataValidation type="list" allowBlank="1" showInputMessage="1" showErrorMessage="1" sqref="SI6:XFD6">
      <formula1>"１割,２割,３割"</formula1>
    </dataValidation>
    <dataValidation type="list" allowBlank="1" showInputMessage="1" showErrorMessage="1" sqref="C6:SH6">
      <formula1>"１割,２割,３割,４割"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L1" sqref="L1"/>
    </sheetView>
  </sheetViews>
  <sheetFormatPr defaultColWidth="8.88671875" defaultRowHeight="12.6" x14ac:dyDescent="0.2"/>
  <cols>
    <col min="1" max="16384" width="8.88671875" style="1"/>
  </cols>
  <sheetData>
    <row r="1" spans="1:13" ht="17.399999999999999" thickTop="1" thickBot="1" x14ac:dyDescent="0.25">
      <c r="A1" s="82" t="s">
        <v>33</v>
      </c>
      <c r="B1" s="82"/>
      <c r="C1" s="82"/>
      <c r="D1" s="82"/>
      <c r="E1" s="82"/>
      <c r="F1" s="82"/>
      <c r="G1" s="82"/>
      <c r="H1" s="82"/>
      <c r="I1" s="82"/>
      <c r="J1" s="82"/>
      <c r="L1" s="46">
        <v>1</v>
      </c>
      <c r="M1" s="1" t="s">
        <v>69</v>
      </c>
    </row>
    <row r="2" spans="1:13" ht="6" customHeight="1" thickTop="1" thickBot="1" x14ac:dyDescent="0.25"/>
    <row r="3" spans="1:13" ht="19.2" customHeight="1" x14ac:dyDescent="0.2">
      <c r="A3" s="83" t="s">
        <v>0</v>
      </c>
      <c r="B3" s="84"/>
      <c r="C3" s="85" t="str">
        <f>IF($L$1="","",IF(HLOOKUP($L$1,'データ(受領委任)'!$A$1:$SH$50,3,FALSE)="","",(HLOOKUP($L$1,'データ(受領委任)'!$A$1:$SH$50,3,FALSE))))</f>
        <v/>
      </c>
      <c r="D3" s="85"/>
      <c r="E3" s="85"/>
      <c r="F3" s="84" t="s">
        <v>1</v>
      </c>
      <c r="G3" s="84"/>
      <c r="H3" s="86" t="str">
        <f>IF($L$1="","",IF(HLOOKUP($L$1,'データ(受領委任)'!$A$1:$SH$50,4,FALSE)="","",(HLOOKUP($L$1,'データ(受領委任)'!$A$1:$SH$50,4,FALSE))))</f>
        <v/>
      </c>
      <c r="I3" s="86"/>
      <c r="J3" s="87"/>
    </row>
    <row r="4" spans="1:13" ht="19.2" customHeight="1" x14ac:dyDescent="0.2">
      <c r="A4" s="70" t="s">
        <v>4</v>
      </c>
      <c r="B4" s="71"/>
      <c r="C4" s="77" t="str">
        <f>IF($L$1="","",IF(HLOOKUP($L$1,'データ(受領委任)'!$A$1:$SH$50,2,FALSE)="","",(HLOOKUP($L$1,'データ(受領委任)'!$A$1:$SH$50,2,FALSE))))</f>
        <v/>
      </c>
      <c r="D4" s="77"/>
      <c r="E4" s="77"/>
      <c r="F4" s="71" t="s">
        <v>3</v>
      </c>
      <c r="G4" s="71"/>
      <c r="H4" s="78" t="str">
        <f>IF($L$1="","",IF(HLOOKUP($L$1,'データ(受領委任)'!$A$1:$SH$50,5,FALSE)="","",(HLOOKUP($L$1,'データ(受領委任)'!$A$1:$SH$50,5,FALSE))))</f>
        <v/>
      </c>
      <c r="I4" s="78"/>
      <c r="J4" s="79"/>
      <c r="L4" s="1" t="s">
        <v>97</v>
      </c>
    </row>
    <row r="5" spans="1:13" ht="19.2" customHeight="1" x14ac:dyDescent="0.2">
      <c r="A5" s="70"/>
      <c r="B5" s="71"/>
      <c r="C5" s="77"/>
      <c r="D5" s="77"/>
      <c r="E5" s="77"/>
      <c r="F5" s="71" t="s">
        <v>5</v>
      </c>
      <c r="G5" s="71"/>
      <c r="H5" s="80" t="str">
        <f>IF($L$1="","",IF(HLOOKUP($L$1,'データ(受領委任)'!$A$1:$SH$50,6,FALSE)="","",(HLOOKUP($L$1,'データ(受領委任)'!$A$1:$SH$50,6,FALSE))))</f>
        <v/>
      </c>
      <c r="I5" s="80"/>
      <c r="J5" s="81"/>
      <c r="L5" s="1" t="s">
        <v>96</v>
      </c>
    </row>
    <row r="6" spans="1:13" ht="19.2" customHeight="1" x14ac:dyDescent="0.2">
      <c r="A6" s="70" t="s">
        <v>2</v>
      </c>
      <c r="B6" s="71"/>
      <c r="C6" s="72" t="str">
        <f>IF($L$1="","",IF(HLOOKUP($L$1,'データ(受領委任)'!$A$1:$SH$50,7,FALSE)="","",(HLOOKUP($L$1,'データ(受領委任)'!$A$1:$SH$50,7,FALSE))))</f>
        <v/>
      </c>
      <c r="D6" s="72"/>
      <c r="E6" s="72"/>
      <c r="F6" s="72"/>
      <c r="G6" s="72"/>
      <c r="H6" s="72"/>
      <c r="I6" s="72"/>
      <c r="J6" s="73"/>
    </row>
    <row r="7" spans="1:13" ht="19.2" customHeight="1" x14ac:dyDescent="0.2">
      <c r="A7" s="70" t="s">
        <v>6</v>
      </c>
      <c r="B7" s="71"/>
      <c r="C7" s="74" t="str">
        <f>IF($L$1="","",IF(HLOOKUP($L$1,'データ(受領委任)'!$A$1:$SH$50,8,FALSE)="","",(HLOOKUP($L$1,'データ(受領委任)'!$A$1:$SH$50,8,FALSE))))</f>
        <v/>
      </c>
      <c r="D7" s="75"/>
      <c r="E7" s="75"/>
      <c r="F7" s="75"/>
      <c r="G7" s="75"/>
      <c r="H7" s="75"/>
      <c r="I7" s="75"/>
      <c r="J7" s="76"/>
    </row>
    <row r="8" spans="1:13" ht="19.2" customHeight="1" thickBot="1" x14ac:dyDescent="0.25">
      <c r="A8" s="95" t="s">
        <v>34</v>
      </c>
      <c r="B8" s="96"/>
      <c r="C8" s="97" t="str">
        <f>IF($L$1="","",IF(HLOOKUP($L$1,'データ(受領委任)'!$A$1:$SH$50,9,FALSE)="","",(HLOOKUP($L$1,'データ(受領委任)'!$A$1:$SH$50,9,FALSE))))</f>
        <v/>
      </c>
      <c r="D8" s="97"/>
      <c r="E8" s="97"/>
      <c r="F8" s="98" t="s">
        <v>35</v>
      </c>
      <c r="G8" s="98"/>
      <c r="H8" s="99" t="str">
        <f>IF($L$1="","",IF(HLOOKUP($L$1,'データ(受領委任)'!$A$1:$SH$50,10,FALSE)="","",(HLOOKUP($L$1,'データ(受領委任)'!$A$1:$SH$50,10,FALSE))))</f>
        <v/>
      </c>
      <c r="I8" s="99"/>
      <c r="J8" s="100"/>
    </row>
    <row r="9" spans="1:13" ht="6" customHeight="1" thickBot="1" x14ac:dyDescent="0.25">
      <c r="A9" s="49"/>
      <c r="B9" s="49"/>
      <c r="C9" s="49"/>
      <c r="D9" s="49"/>
      <c r="E9" s="49"/>
      <c r="F9" s="49"/>
      <c r="G9" s="49"/>
      <c r="H9" s="49"/>
      <c r="I9" s="49"/>
      <c r="J9" s="49"/>
    </row>
    <row r="10" spans="1:13" ht="12.6" customHeight="1" x14ac:dyDescent="0.2">
      <c r="A10" s="83" t="s">
        <v>7</v>
      </c>
      <c r="B10" s="84"/>
      <c r="C10" s="84" t="s">
        <v>8</v>
      </c>
      <c r="D10" s="84"/>
      <c r="E10" s="84"/>
      <c r="F10" s="84" t="s">
        <v>9</v>
      </c>
      <c r="G10" s="84"/>
      <c r="H10" s="84"/>
      <c r="I10" s="84" t="s">
        <v>10</v>
      </c>
      <c r="J10" s="88"/>
    </row>
    <row r="11" spans="1:13" ht="12.6" customHeight="1" x14ac:dyDescent="0.2">
      <c r="A11" s="70"/>
      <c r="B11" s="71"/>
      <c r="C11" s="71"/>
      <c r="D11" s="71"/>
      <c r="E11" s="71"/>
      <c r="F11" s="71" t="s">
        <v>26</v>
      </c>
      <c r="G11" s="71"/>
      <c r="H11" s="71"/>
      <c r="I11" s="71"/>
      <c r="J11" s="89"/>
    </row>
    <row r="12" spans="1:13" ht="18" customHeight="1" x14ac:dyDescent="0.2">
      <c r="A12" s="90" t="str">
        <f>IF($L$1="","",IF(HLOOKUP($L$1,'データ(受領委任)'!$A$1:$SH$53,11,FALSE)="","",HLOOKUP($L$1,'データ(受領委任)'!$A$1:$SH$53,11,FALSE)))</f>
        <v/>
      </c>
      <c r="B12" s="91"/>
      <c r="C12" s="92" t="str">
        <f>IF($L$1="","",IF(HLOOKUP($L$1,'データ(受領委任)'!$A$1:$SH$53,12,FALSE)="","",HLOOKUP($L$1,'データ(受領委任)'!$A$1:$SH$53,12,FALSE)))</f>
        <v/>
      </c>
      <c r="D12" s="92"/>
      <c r="E12" s="92"/>
      <c r="F12" s="91" t="str">
        <f>IF($L$1="","",IF(HLOOKUP($L$1,'データ(受領委任)'!$A$1:$SH$53,13,FALSE)="","",HLOOKUP($L$1,'データ(受領委任)'!$A$1:$SH$53,13,FALSE)))</f>
        <v/>
      </c>
      <c r="G12" s="91"/>
      <c r="H12" s="91"/>
      <c r="I12" s="93" t="str">
        <f>IF($L$1="","",IF(HLOOKUP($L$1,'データ(受領委任)'!$A$1:$SH$53,15,FALSE)="","",HLOOKUP($L$1,'データ(受領委任)'!$A$1:$SH$53,15,FALSE)))</f>
        <v/>
      </c>
      <c r="J12" s="94"/>
    </row>
    <row r="13" spans="1:13" ht="18" customHeight="1" x14ac:dyDescent="0.2">
      <c r="A13" s="90"/>
      <c r="B13" s="91"/>
      <c r="C13" s="92"/>
      <c r="D13" s="92"/>
      <c r="E13" s="92"/>
      <c r="F13" s="91" t="str">
        <f>IF($L$1="","",IF(HLOOKUP($L$1,'データ(受領委任)'!$A$1:$SH$53,14,FALSE)="","",HLOOKUP($L$1,'データ(受領委任)'!$A$1:$SH$53,14,FALSE)))</f>
        <v/>
      </c>
      <c r="G13" s="91"/>
      <c r="H13" s="91"/>
      <c r="I13" s="93"/>
      <c r="J13" s="94"/>
    </row>
    <row r="14" spans="1:13" ht="18" customHeight="1" x14ac:dyDescent="0.2">
      <c r="A14" s="90" t="str">
        <f>IF($L$1="","",IF(HLOOKUP($L$1,'データ(受領委任)'!$A$1:$SH$53,16,FALSE)="","",HLOOKUP($L$1,'データ(受領委任)'!$A$1:$SH$53,16,FALSE)))</f>
        <v/>
      </c>
      <c r="B14" s="91"/>
      <c r="C14" s="92" t="str">
        <f>IF($L$1="","",IF(HLOOKUP($L$1,'データ(受領委任)'!$A$1:$SH$53,17,FALSE)="","",HLOOKUP($L$1,'データ(受領委任)'!$A$1:$SH$53,17,FALSE)))</f>
        <v/>
      </c>
      <c r="D14" s="92"/>
      <c r="E14" s="92"/>
      <c r="F14" s="91" t="str">
        <f>IF($L$1="","",IF(HLOOKUP($L$1,'データ(受領委任)'!$A$1:$SH$53,18,FALSE)="","",HLOOKUP($L$1,'データ(受領委任)'!$A$1:$SH$53,18,FALSE)))</f>
        <v/>
      </c>
      <c r="G14" s="91"/>
      <c r="H14" s="91"/>
      <c r="I14" s="93" t="str">
        <f>IF($L$1="","",IF(HLOOKUP($L$1,'データ(受領委任)'!$A$1:$SH$53,20,FALSE)="","",HLOOKUP($L$1,'データ(受領委任)'!$A$1:$SH$53,20,FALSE)))</f>
        <v/>
      </c>
      <c r="J14" s="94"/>
    </row>
    <row r="15" spans="1:13" ht="18" customHeight="1" x14ac:dyDescent="0.2">
      <c r="A15" s="90"/>
      <c r="B15" s="91"/>
      <c r="C15" s="92"/>
      <c r="D15" s="92"/>
      <c r="E15" s="92"/>
      <c r="F15" s="91" t="str">
        <f>IF($L$1="","",IF(HLOOKUP($L$1,'データ(受領委任)'!$A$1:$SH$53,19,FALSE)="","",HLOOKUP($L$1,'データ(受領委任)'!$A$1:$SH$53,19,FALSE)))</f>
        <v/>
      </c>
      <c r="G15" s="91"/>
      <c r="H15" s="91"/>
      <c r="I15" s="93"/>
      <c r="J15" s="94"/>
    </row>
    <row r="16" spans="1:13" ht="18" customHeight="1" x14ac:dyDescent="0.2">
      <c r="A16" s="90" t="str">
        <f>IF($L$1="","",IF(HLOOKUP($L$1,'データ(受領委任)'!$A$1:$SH$53,21,FALSE)="","",HLOOKUP($L$1,'データ(受領委任)'!$A$1:$SH$53,21,FALSE)))</f>
        <v/>
      </c>
      <c r="B16" s="91"/>
      <c r="C16" s="92" t="str">
        <f>IF($L$1="","",IF(HLOOKUP($L$1,'データ(受領委任)'!$A$1:$SH$53,22,FALSE)="","",HLOOKUP($L$1,'データ(受領委任)'!$A$1:$SH$53,22,FALSE)))</f>
        <v/>
      </c>
      <c r="D16" s="92"/>
      <c r="E16" s="92"/>
      <c r="F16" s="91" t="str">
        <f>IF($L$1="","",IF(HLOOKUP($L$1,'データ(受領委任)'!$A$1:$SH$53,23,FALSE)="","",HLOOKUP($L$1,'データ(受領委任)'!$A$1:$SH$53,23,FALSE)))</f>
        <v/>
      </c>
      <c r="G16" s="91"/>
      <c r="H16" s="91"/>
      <c r="I16" s="93" t="str">
        <f>IF($L$1="","",IF(HLOOKUP($L$1,'データ(受領委任)'!$A$1:$SH$53,25,FALSE)="","",HLOOKUP($L$1,'データ(受領委任)'!$A$1:$SH$53,25,FALSE)))</f>
        <v/>
      </c>
      <c r="J16" s="94"/>
    </row>
    <row r="17" spans="1:10" ht="18" customHeight="1" x14ac:dyDescent="0.2">
      <c r="A17" s="90"/>
      <c r="B17" s="91"/>
      <c r="C17" s="92"/>
      <c r="D17" s="92"/>
      <c r="E17" s="92"/>
      <c r="F17" s="91" t="str">
        <f>IF($L$1="","",IF(HLOOKUP($L$1,'データ(受領委任)'!$A$1:$SH$53,24,FALSE)="","",HLOOKUP($L$1,'データ(受領委任)'!$A$1:$SH$53,24,FALSE)))</f>
        <v/>
      </c>
      <c r="G17" s="91"/>
      <c r="H17" s="91"/>
      <c r="I17" s="93"/>
      <c r="J17" s="94"/>
    </row>
    <row r="18" spans="1:10" ht="18" customHeight="1" x14ac:dyDescent="0.2">
      <c r="A18" s="90" t="str">
        <f>IF($L$1="","",IF(HLOOKUP($L$1,'データ(受領委任)'!$A$1:$SH$53,26,FALSE)="","",HLOOKUP($L$1,'データ(受領委任)'!$A$1:$SH$53,26,FALSE)))</f>
        <v/>
      </c>
      <c r="B18" s="91"/>
      <c r="C18" s="92" t="str">
        <f>IF($L$1="","",IF(HLOOKUP($L$1,'データ(受領委任)'!$A$1:$SH$53,27,FALSE)="","",HLOOKUP($L$1,'データ(受領委任)'!$A$1:$SH$53,27,FALSE)))</f>
        <v/>
      </c>
      <c r="D18" s="92"/>
      <c r="E18" s="92"/>
      <c r="F18" s="91" t="str">
        <f>IF($L$1="","",IF(HLOOKUP($L$1,'データ(受領委任)'!$A$1:$SH$53,28,FALSE)="","",HLOOKUP($L$1,'データ(受領委任)'!$A$1:$SH$53,28,FALSE)))</f>
        <v/>
      </c>
      <c r="G18" s="91"/>
      <c r="H18" s="91"/>
      <c r="I18" s="93" t="str">
        <f>IF($L$1="","",IF(HLOOKUP($L$1,'データ(受領委任)'!$A$1:$SH$53,30,FALSE)="","",HLOOKUP($L$1,'データ(受領委任)'!$A$1:$SH$53,30,FALSE)))</f>
        <v/>
      </c>
      <c r="J18" s="94"/>
    </row>
    <row r="19" spans="1:10" ht="18" customHeight="1" x14ac:dyDescent="0.2">
      <c r="A19" s="90"/>
      <c r="B19" s="91"/>
      <c r="C19" s="92"/>
      <c r="D19" s="92"/>
      <c r="E19" s="92"/>
      <c r="F19" s="91" t="str">
        <f>IF($L$1="","",IF(HLOOKUP($L$1,'データ(受領委任)'!$A$1:$SH$53,29,FALSE)="","",HLOOKUP($L$1,'データ(受領委任)'!$A$1:$SH$53,29,FALSE)))</f>
        <v/>
      </c>
      <c r="G19" s="91"/>
      <c r="H19" s="91"/>
      <c r="I19" s="93"/>
      <c r="J19" s="94"/>
    </row>
    <row r="20" spans="1:10" ht="18" customHeight="1" x14ac:dyDescent="0.2">
      <c r="A20" s="90" t="str">
        <f>IF($L$1="","",IF(HLOOKUP($L$1,'データ(受領委任)'!$A$1:$SH$53,31,FALSE)="","",HLOOKUP($L$1,'データ(受領委任)'!$A$1:$SH$53,31,FALSE)))</f>
        <v/>
      </c>
      <c r="B20" s="91"/>
      <c r="C20" s="92" t="str">
        <f>IF($L$1="","",IF(HLOOKUP($L$1,'データ(受領委任)'!$A$1:$SH$53,32,FALSE)="","",HLOOKUP($L$1,'データ(受領委任)'!$A$1:$SH$53,32,FALSE)))</f>
        <v/>
      </c>
      <c r="D20" s="92"/>
      <c r="E20" s="92"/>
      <c r="F20" s="91" t="str">
        <f>IF($L$1="","",IF(HLOOKUP($L$1,'データ(受領委任)'!$A$1:$SH$53,33,FALSE)="","",HLOOKUP($L$1,'データ(受領委任)'!$A$1:$SH$53,33,FALSE)))</f>
        <v/>
      </c>
      <c r="G20" s="91"/>
      <c r="H20" s="91"/>
      <c r="I20" s="93" t="str">
        <f>IF($L$1="","",IF(HLOOKUP($L$1,'データ(受領委任)'!$A$1:$SH$53,35,FALSE)="","",HLOOKUP($L$1,'データ(受領委任)'!$A$1:$SH$53,35,FALSE)))</f>
        <v/>
      </c>
      <c r="J20" s="94"/>
    </row>
    <row r="21" spans="1:10" ht="18" customHeight="1" x14ac:dyDescent="0.2">
      <c r="A21" s="90"/>
      <c r="B21" s="91"/>
      <c r="C21" s="92"/>
      <c r="D21" s="92"/>
      <c r="E21" s="92"/>
      <c r="F21" s="91" t="str">
        <f>IF($L$1="","",IF(HLOOKUP($L$1,'データ(受領委任)'!$A$1:$SH$53,34,FALSE)="","",HLOOKUP($L$1,'データ(受領委任)'!$A$1:$SH$53,34,FALSE)))</f>
        <v/>
      </c>
      <c r="G21" s="91"/>
      <c r="H21" s="91"/>
      <c r="I21" s="93"/>
      <c r="J21" s="94"/>
    </row>
    <row r="22" spans="1:10" ht="18" customHeight="1" x14ac:dyDescent="0.2">
      <c r="A22" s="90" t="str">
        <f>IF($L$1="","",IF(HLOOKUP($L$1,'データ(受領委任)'!$A$1:$SH$53,36,FALSE)="","",HLOOKUP($L$1,'データ(受領委任)'!$A$1:$SH$53,36,FALSE)))</f>
        <v/>
      </c>
      <c r="B22" s="91"/>
      <c r="C22" s="92" t="str">
        <f>IF($L$1="","",IF(HLOOKUP($L$1,'データ(受領委任)'!$A$1:$SH$53,37,FALSE)="","",HLOOKUP($L$1,'データ(受領委任)'!$A$1:$SH$53,37,FALSE)))</f>
        <v/>
      </c>
      <c r="D22" s="92"/>
      <c r="E22" s="92"/>
      <c r="F22" s="91" t="str">
        <f>IF($L$1="","",IF(HLOOKUP($L$1,'データ(受領委任)'!$A$1:$SH$53,38,FALSE)="","",HLOOKUP($L$1,'データ(受領委任)'!$A$1:$SH$53,38,FALSE)))</f>
        <v/>
      </c>
      <c r="G22" s="91"/>
      <c r="H22" s="91"/>
      <c r="I22" s="93" t="str">
        <f>IF($L$1="","",IF(HLOOKUP($L$1,'データ(受領委任)'!$A$1:$SH$53,40,FALSE)="","",HLOOKUP($L$1,'データ(受領委任)'!$A$1:$SH$53,40,FALSE)))</f>
        <v/>
      </c>
      <c r="J22" s="94"/>
    </row>
    <row r="23" spans="1:10" ht="18" customHeight="1" x14ac:dyDescent="0.2">
      <c r="A23" s="90"/>
      <c r="B23" s="91"/>
      <c r="C23" s="92"/>
      <c r="D23" s="92"/>
      <c r="E23" s="92"/>
      <c r="F23" s="91" t="str">
        <f>IF($L$1="","",IF(HLOOKUP($L$1,'データ(受領委任)'!$A$1:$SH$53,39,FALSE)="","",HLOOKUP($L$1,'データ(受領委任)'!$A$1:$SH$53,39,FALSE)))</f>
        <v/>
      </c>
      <c r="G23" s="91"/>
      <c r="H23" s="91"/>
      <c r="I23" s="93"/>
      <c r="J23" s="94"/>
    </row>
    <row r="24" spans="1:10" ht="18" customHeight="1" x14ac:dyDescent="0.2">
      <c r="A24" s="90" t="str">
        <f>IF($L$1="","",IF(HLOOKUP($L$1,'データ(受領委任)'!$A$1:$SH$53,41,FALSE)="","",HLOOKUP($L$1,'データ(受領委任)'!$A$1:$SH$53,41,FALSE)))</f>
        <v/>
      </c>
      <c r="B24" s="91"/>
      <c r="C24" s="92" t="str">
        <f>IF($L$1="","",IF(HLOOKUP($L$1,'データ(受領委任)'!$A$1:$SH$53,42,FALSE)="","",HLOOKUP($L$1,'データ(受領委任)'!$A$1:$SH$53,42,FALSE)))</f>
        <v/>
      </c>
      <c r="D24" s="92"/>
      <c r="E24" s="92"/>
      <c r="F24" s="91" t="str">
        <f>IF($L$1="","",IF(HLOOKUP($L$1,'データ(受領委任)'!$A$1:$SH$53,43,FALSE)="","",HLOOKUP($L$1,'データ(受領委任)'!$A$1:$SH$53,43,FALSE)))</f>
        <v/>
      </c>
      <c r="G24" s="91"/>
      <c r="H24" s="91"/>
      <c r="I24" s="93" t="str">
        <f>IF($L$1="","",IF(HLOOKUP($L$1,'データ(受領委任)'!$A$1:$SH$53,45,FALSE)="","",HLOOKUP($L$1,'データ(受領委任)'!$A$1:$SH$53,45,FALSE)))</f>
        <v/>
      </c>
      <c r="J24" s="94"/>
    </row>
    <row r="25" spans="1:10" ht="18" customHeight="1" thickBot="1" x14ac:dyDescent="0.25">
      <c r="A25" s="104"/>
      <c r="B25" s="105"/>
      <c r="C25" s="106"/>
      <c r="D25" s="106"/>
      <c r="E25" s="106"/>
      <c r="F25" s="105" t="str">
        <f>IF($L$1="","",IF(HLOOKUP($L$1,'データ(受領委任)'!$A$1:$SH$53,44,FALSE)="","",HLOOKUP($L$1,'データ(受領委任)'!$A$1:$SH$53,44,FALSE)))</f>
        <v/>
      </c>
      <c r="G25" s="105"/>
      <c r="H25" s="105"/>
      <c r="I25" s="107"/>
      <c r="J25" s="108"/>
    </row>
    <row r="26" spans="1:10" ht="12" customHeight="1" thickTop="1" x14ac:dyDescent="0.2">
      <c r="A26" s="109" t="s">
        <v>11</v>
      </c>
      <c r="B26" s="110"/>
      <c r="C26" s="113">
        <f>SUM(I12:J25)</f>
        <v>0</v>
      </c>
      <c r="D26" s="113"/>
      <c r="E26" s="113"/>
      <c r="F26" s="110" t="s">
        <v>12</v>
      </c>
      <c r="G26" s="115" t="str">
        <f>IF(H5="","割",IF(H5="１割","９割",IF(H5="２割","８割",IF(H5="３割","７割","６割"))))</f>
        <v>割</v>
      </c>
      <c r="H26" s="113" t="str">
        <f>IF(G26="割","円",IF(I12="","",IF(C26&lt;=(100000-H8),IF(G26="９割",ROUNDDOWN(C26*0.9,0),IF(G26="８割",ROUNDDOWN(C26*0.8,0),IF(G26="７割",ROUNDDOWN(C26*0.7,0),ROUNDDOWN(C26*0.6,0)))),IF(G26="９割",ROUNDDOWN((100000-H8)*0.9,0),IF(G26="８割",ROUNDDOWN((100000-H8)*0.8,0),IF(G26="７割",ROUNDDOWN((100000-H8)*0.7,0),ROUNDDOWN((100000-H8)*0.6,0)))))))</f>
        <v>円</v>
      </c>
      <c r="I26" s="113"/>
      <c r="J26" s="117"/>
    </row>
    <row r="27" spans="1:10" ht="12" customHeight="1" thickBot="1" x14ac:dyDescent="0.25">
      <c r="A27" s="111"/>
      <c r="B27" s="112"/>
      <c r="C27" s="114"/>
      <c r="D27" s="114"/>
      <c r="E27" s="114"/>
      <c r="F27" s="112"/>
      <c r="G27" s="116"/>
      <c r="H27" s="114"/>
      <c r="I27" s="114"/>
      <c r="J27" s="118"/>
    </row>
    <row r="28" spans="1:10" ht="6" customHeight="1" thickBot="1" x14ac:dyDescent="0.25"/>
    <row r="29" spans="1:10" ht="3" customHeight="1" x14ac:dyDescent="0.2">
      <c r="A29" s="2"/>
      <c r="B29" s="3"/>
      <c r="C29" s="3"/>
      <c r="D29" s="3"/>
      <c r="E29" s="3"/>
      <c r="F29" s="3"/>
      <c r="G29" s="3"/>
      <c r="H29" s="3"/>
      <c r="I29" s="3"/>
      <c r="J29" s="4"/>
    </row>
    <row r="30" spans="1:10" x14ac:dyDescent="0.2">
      <c r="A30" s="5" t="s">
        <v>27</v>
      </c>
      <c r="B30" s="6"/>
      <c r="C30" s="6"/>
      <c r="D30" s="6"/>
      <c r="E30" s="6"/>
      <c r="F30" s="6"/>
      <c r="G30" s="6"/>
      <c r="H30" s="6"/>
      <c r="I30" s="6"/>
      <c r="J30" s="7"/>
    </row>
    <row r="31" spans="1:10" ht="3" customHeight="1" x14ac:dyDescent="0.2">
      <c r="A31" s="5"/>
      <c r="B31" s="6"/>
      <c r="C31" s="6"/>
      <c r="D31" s="6"/>
      <c r="E31" s="6"/>
      <c r="F31" s="6"/>
      <c r="G31" s="6"/>
      <c r="H31" s="6"/>
      <c r="I31" s="6"/>
      <c r="J31" s="7"/>
    </row>
    <row r="32" spans="1:10" ht="12.6" customHeight="1" x14ac:dyDescent="0.2">
      <c r="A32" s="101" t="s">
        <v>31</v>
      </c>
      <c r="B32" s="102"/>
      <c r="C32" s="102"/>
      <c r="D32" s="102"/>
      <c r="E32" s="102"/>
      <c r="F32" s="102"/>
      <c r="G32" s="102"/>
      <c r="H32" s="102"/>
      <c r="I32" s="102"/>
      <c r="J32" s="103"/>
    </row>
    <row r="33" spans="1:10" x14ac:dyDescent="0.2">
      <c r="A33" s="101"/>
      <c r="B33" s="102"/>
      <c r="C33" s="102"/>
      <c r="D33" s="102"/>
      <c r="E33" s="102"/>
      <c r="F33" s="102"/>
      <c r="G33" s="102"/>
      <c r="H33" s="102"/>
      <c r="I33" s="102"/>
      <c r="J33" s="103"/>
    </row>
    <row r="34" spans="1:10" x14ac:dyDescent="0.2">
      <c r="A34" s="52"/>
      <c r="B34" s="53"/>
      <c r="C34" s="53"/>
      <c r="D34" s="53"/>
      <c r="E34" s="53"/>
      <c r="F34" s="53"/>
      <c r="G34" s="53"/>
      <c r="H34" s="53"/>
      <c r="I34" s="53"/>
      <c r="J34" s="54"/>
    </row>
    <row r="35" spans="1:10" x14ac:dyDescent="0.2">
      <c r="A35" s="119" t="s">
        <v>23</v>
      </c>
      <c r="B35" s="120"/>
      <c r="C35" s="120"/>
      <c r="D35" s="120"/>
      <c r="E35" s="6"/>
      <c r="F35" s="6"/>
      <c r="G35" s="6"/>
      <c r="H35" s="6"/>
      <c r="I35" s="6"/>
      <c r="J35" s="7"/>
    </row>
    <row r="36" spans="1:10" ht="3" customHeight="1" x14ac:dyDescent="0.2">
      <c r="A36" s="47"/>
      <c r="B36" s="48"/>
      <c r="C36" s="48"/>
      <c r="D36" s="48"/>
      <c r="E36" s="6"/>
      <c r="F36" s="6"/>
      <c r="G36" s="6"/>
      <c r="H36" s="6"/>
      <c r="I36" s="6"/>
      <c r="J36" s="7"/>
    </row>
    <row r="37" spans="1:10" ht="13.2" thickBot="1" x14ac:dyDescent="0.25">
      <c r="A37" s="8"/>
      <c r="B37" s="9"/>
      <c r="C37" s="121" t="s">
        <v>13</v>
      </c>
      <c r="D37" s="121"/>
      <c r="E37" s="48" t="s">
        <v>15</v>
      </c>
      <c r="F37" s="10"/>
      <c r="G37" s="10"/>
      <c r="H37" s="10"/>
      <c r="I37" s="10"/>
      <c r="J37" s="7"/>
    </row>
    <row r="38" spans="1:10" ht="3" customHeight="1" x14ac:dyDescent="0.2">
      <c r="A38" s="11"/>
      <c r="B38" s="49"/>
      <c r="C38" s="48"/>
      <c r="D38" s="6"/>
      <c r="E38" s="6"/>
      <c r="F38" s="6"/>
      <c r="G38" s="6"/>
      <c r="H38" s="6"/>
      <c r="I38" s="6"/>
      <c r="J38" s="7"/>
    </row>
    <row r="39" spans="1:10" x14ac:dyDescent="0.2">
      <c r="A39" s="8"/>
      <c r="B39" s="9"/>
      <c r="C39" s="121" t="s">
        <v>14</v>
      </c>
      <c r="D39" s="121"/>
      <c r="E39" s="6"/>
      <c r="F39" s="6" t="s">
        <v>16</v>
      </c>
      <c r="G39" s="6"/>
      <c r="H39" s="6"/>
      <c r="I39" s="6"/>
      <c r="J39" s="7"/>
    </row>
    <row r="40" spans="1:10" ht="3" customHeight="1" x14ac:dyDescent="0.2">
      <c r="A40" s="5"/>
      <c r="B40" s="6"/>
      <c r="C40" s="6"/>
      <c r="D40" s="6"/>
      <c r="E40" s="6"/>
      <c r="F40" s="6"/>
      <c r="G40" s="6"/>
      <c r="H40" s="6"/>
      <c r="I40" s="6"/>
      <c r="J40" s="7"/>
    </row>
    <row r="41" spans="1:10" x14ac:dyDescent="0.2">
      <c r="A41" s="122" t="s">
        <v>24</v>
      </c>
      <c r="B41" s="123"/>
      <c r="C41" s="123"/>
      <c r="D41" s="123"/>
      <c r="E41" s="123"/>
      <c r="F41" s="123"/>
      <c r="G41" s="123"/>
      <c r="H41" s="123"/>
      <c r="I41" s="123"/>
      <c r="J41" s="124"/>
    </row>
    <row r="42" spans="1:10" x14ac:dyDescent="0.2">
      <c r="A42" s="122"/>
      <c r="B42" s="123"/>
      <c r="C42" s="123"/>
      <c r="D42" s="123"/>
      <c r="E42" s="123"/>
      <c r="F42" s="123"/>
      <c r="G42" s="123"/>
      <c r="H42" s="123"/>
      <c r="I42" s="123"/>
      <c r="J42" s="124"/>
    </row>
    <row r="43" spans="1:10" x14ac:dyDescent="0.2">
      <c r="A43" s="5" t="s">
        <v>30</v>
      </c>
      <c r="B43" s="50"/>
      <c r="C43" s="50"/>
      <c r="D43" s="50"/>
      <c r="E43" s="50"/>
      <c r="F43" s="50"/>
      <c r="G43" s="50"/>
      <c r="H43" s="50"/>
      <c r="I43" s="50"/>
      <c r="J43" s="51"/>
    </row>
    <row r="44" spans="1:10" ht="3" customHeight="1" thickBot="1" x14ac:dyDescent="0.25">
      <c r="A44" s="12"/>
      <c r="B44" s="10"/>
      <c r="C44" s="10"/>
      <c r="D44" s="10"/>
      <c r="E44" s="10"/>
      <c r="F44" s="10"/>
      <c r="G44" s="10"/>
      <c r="H44" s="10"/>
      <c r="I44" s="10"/>
      <c r="J44" s="13"/>
    </row>
    <row r="45" spans="1:10" ht="6" customHeight="1" x14ac:dyDescent="0.2"/>
    <row r="46" spans="1:10" x14ac:dyDescent="0.2">
      <c r="A46" s="1" t="s">
        <v>25</v>
      </c>
    </row>
    <row r="47" spans="1:10" x14ac:dyDescent="0.2">
      <c r="A47" s="1" t="s">
        <v>109</v>
      </c>
    </row>
    <row r="48" spans="1:10" x14ac:dyDescent="0.2">
      <c r="A48" s="1" t="s">
        <v>28</v>
      </c>
    </row>
    <row r="49" spans="1:10" x14ac:dyDescent="0.2">
      <c r="A49" s="1" t="s">
        <v>29</v>
      </c>
    </row>
    <row r="50" spans="1:10" x14ac:dyDescent="0.2">
      <c r="A50" s="1" t="s">
        <v>17</v>
      </c>
    </row>
    <row r="51" spans="1:10" x14ac:dyDescent="0.2">
      <c r="A51" s="1" t="s">
        <v>18</v>
      </c>
    </row>
    <row r="52" spans="1:10" x14ac:dyDescent="0.2">
      <c r="A52" s="1" t="s">
        <v>45</v>
      </c>
    </row>
    <row r="53" spans="1:10" x14ac:dyDescent="0.2">
      <c r="A53" s="1" t="s">
        <v>32</v>
      </c>
    </row>
    <row r="54" spans="1:10" ht="6" customHeight="1" thickBot="1" x14ac:dyDescent="0.25"/>
    <row r="55" spans="1:10" ht="13.2" customHeight="1" x14ac:dyDescent="0.2">
      <c r="A55" s="125" t="s">
        <v>19</v>
      </c>
      <c r="B55" s="128" t="s">
        <v>20</v>
      </c>
      <c r="C55" s="84"/>
      <c r="D55" s="130" t="str">
        <f>IF($L$1="","",IF(HLOOKUP($L$1,'データ(受領委任)'!$A$1:$SH$50,46,FALSE)="","",(HLOOKUP($L$1,'データ(受領委任)'!$A$1:$SH$50,46,FALSE))))</f>
        <v/>
      </c>
      <c r="E55" s="130"/>
      <c r="F55" s="130"/>
      <c r="G55" s="130"/>
      <c r="H55" s="130"/>
      <c r="I55" s="130"/>
      <c r="J55" s="131"/>
    </row>
    <row r="56" spans="1:10" ht="13.2" customHeight="1" x14ac:dyDescent="0.2">
      <c r="A56" s="126"/>
      <c r="B56" s="129"/>
      <c r="C56" s="71"/>
      <c r="D56" s="132"/>
      <c r="E56" s="132"/>
      <c r="F56" s="132"/>
      <c r="G56" s="132"/>
      <c r="H56" s="132"/>
      <c r="I56" s="132"/>
      <c r="J56" s="133"/>
    </row>
    <row r="57" spans="1:10" ht="13.2" customHeight="1" x14ac:dyDescent="0.2">
      <c r="A57" s="126"/>
      <c r="B57" s="129" t="s">
        <v>110</v>
      </c>
      <c r="C57" s="71"/>
      <c r="D57" s="132" t="str">
        <f>IF($L$1="","",IF(HLOOKUP($L$1,'データ(受領委任)'!$A$1:$SH$50,47,FALSE)="","",(HLOOKUP($L$1,'データ(受領委任)'!$A$1:$SH$50,47,FALSE))))</f>
        <v/>
      </c>
      <c r="E57" s="132"/>
      <c r="F57" s="132"/>
      <c r="G57" s="132"/>
      <c r="H57" s="132"/>
      <c r="I57" s="132"/>
      <c r="J57" s="133"/>
    </row>
    <row r="58" spans="1:10" ht="13.2" customHeight="1" x14ac:dyDescent="0.2">
      <c r="A58" s="126"/>
      <c r="B58" s="129"/>
      <c r="C58" s="71"/>
      <c r="D58" s="132"/>
      <c r="E58" s="132"/>
      <c r="F58" s="132"/>
      <c r="G58" s="132"/>
      <c r="H58" s="132"/>
      <c r="I58" s="132"/>
      <c r="J58" s="133"/>
    </row>
    <row r="59" spans="1:10" ht="13.2" customHeight="1" x14ac:dyDescent="0.2">
      <c r="A59" s="126"/>
      <c r="B59" s="129" t="s">
        <v>2</v>
      </c>
      <c r="C59" s="71"/>
      <c r="D59" s="132" t="str">
        <f>IF($L$1="","",IF(HLOOKUP($L$1,'データ(受領委任)'!$A$1:$SH$50,48,FALSE)="","",(HLOOKUP($L$1,'データ(受領委任)'!$A$1:$SH$50,48,FALSE))))</f>
        <v/>
      </c>
      <c r="E59" s="132"/>
      <c r="F59" s="132"/>
      <c r="G59" s="132"/>
      <c r="H59" s="132"/>
      <c r="I59" s="132"/>
      <c r="J59" s="133"/>
    </row>
    <row r="60" spans="1:10" ht="13.2" customHeight="1" x14ac:dyDescent="0.2">
      <c r="A60" s="126"/>
      <c r="B60" s="129"/>
      <c r="C60" s="71"/>
      <c r="D60" s="132"/>
      <c r="E60" s="132"/>
      <c r="F60" s="132"/>
      <c r="G60" s="132"/>
      <c r="H60" s="132"/>
      <c r="I60" s="132"/>
      <c r="J60" s="133"/>
    </row>
    <row r="61" spans="1:10" ht="16.2" customHeight="1" x14ac:dyDescent="0.2">
      <c r="A61" s="126"/>
      <c r="B61" s="129" t="s">
        <v>21</v>
      </c>
      <c r="C61" s="71"/>
      <c r="D61" s="134" t="str">
        <f>IF($L$1="","",IF(HLOOKUP($L$1,'データ(受領委任)'!$A$1:$SH$50,49,FALSE)="","",(HLOOKUP($L$1,'データ(受領委任)'!$A$1:$SH$50,49,FALSE))))</f>
        <v/>
      </c>
      <c r="E61" s="134"/>
      <c r="F61" s="134"/>
      <c r="G61" s="134"/>
      <c r="H61" s="134"/>
      <c r="I61" s="134"/>
      <c r="J61" s="135"/>
    </row>
    <row r="62" spans="1:10" ht="16.2" customHeight="1" thickBot="1" x14ac:dyDescent="0.25">
      <c r="A62" s="127"/>
      <c r="B62" s="136" t="s">
        <v>22</v>
      </c>
      <c r="C62" s="112"/>
      <c r="D62" s="137" t="str">
        <f>IF($L$1="","",IF(HLOOKUP($L$1,'データ(受領委任)'!$A$1:$SH$50,50,FALSE)="","",(HLOOKUP($L$1,'データ(受領委任)'!$A$1:$SH$50,50,FALSE))))</f>
        <v/>
      </c>
      <c r="E62" s="137"/>
      <c r="F62" s="137"/>
      <c r="G62" s="137"/>
      <c r="H62" s="137"/>
      <c r="I62" s="137"/>
      <c r="J62" s="138"/>
    </row>
  </sheetData>
  <sheetProtection password="8948" sheet="1" objects="1" scenarios="1"/>
  <mergeCells count="80">
    <mergeCell ref="A35:D35"/>
    <mergeCell ref="C37:D37"/>
    <mergeCell ref="C39:D39"/>
    <mergeCell ref="A41:J42"/>
    <mergeCell ref="A55:A62"/>
    <mergeCell ref="B55:C56"/>
    <mergeCell ref="D55:J56"/>
    <mergeCell ref="B57:C58"/>
    <mergeCell ref="D57:J58"/>
    <mergeCell ref="B59:C60"/>
    <mergeCell ref="D59:J60"/>
    <mergeCell ref="B61:C61"/>
    <mergeCell ref="D61:J61"/>
    <mergeCell ref="B62:C62"/>
    <mergeCell ref="D62:J62"/>
    <mergeCell ref="A32:J33"/>
    <mergeCell ref="A22:B23"/>
    <mergeCell ref="C22:E23"/>
    <mergeCell ref="F22:H22"/>
    <mergeCell ref="I22:J23"/>
    <mergeCell ref="F23:H23"/>
    <mergeCell ref="A24:B25"/>
    <mergeCell ref="C24:E25"/>
    <mergeCell ref="F24:H24"/>
    <mergeCell ref="I24:J25"/>
    <mergeCell ref="F25:H25"/>
    <mergeCell ref="A26:B27"/>
    <mergeCell ref="C26:E27"/>
    <mergeCell ref="F26:F27"/>
    <mergeCell ref="G26:G27"/>
    <mergeCell ref="H26:J27"/>
    <mergeCell ref="F15:H15"/>
    <mergeCell ref="A20:B21"/>
    <mergeCell ref="C20:E21"/>
    <mergeCell ref="F20:H20"/>
    <mergeCell ref="I20:J21"/>
    <mergeCell ref="F21:H21"/>
    <mergeCell ref="A18:B19"/>
    <mergeCell ref="C18:E19"/>
    <mergeCell ref="F18:H18"/>
    <mergeCell ref="I18:J19"/>
    <mergeCell ref="F19:H19"/>
    <mergeCell ref="A8:B8"/>
    <mergeCell ref="C8:E8"/>
    <mergeCell ref="F8:G8"/>
    <mergeCell ref="A16:B17"/>
    <mergeCell ref="C16:E17"/>
    <mergeCell ref="F16:H16"/>
    <mergeCell ref="A10:B11"/>
    <mergeCell ref="C10:E11"/>
    <mergeCell ref="F10:H10"/>
    <mergeCell ref="H8:J8"/>
    <mergeCell ref="I16:J17"/>
    <mergeCell ref="F17:H17"/>
    <mergeCell ref="A14:B15"/>
    <mergeCell ref="C14:E15"/>
    <mergeCell ref="F14:H14"/>
    <mergeCell ref="I14:J15"/>
    <mergeCell ref="I10:J11"/>
    <mergeCell ref="F11:H11"/>
    <mergeCell ref="A12:B13"/>
    <mergeCell ref="C12:E13"/>
    <mergeCell ref="F12:H12"/>
    <mergeCell ref="I12:J13"/>
    <mergeCell ref="F13:H13"/>
    <mergeCell ref="A1:J1"/>
    <mergeCell ref="A3:B3"/>
    <mergeCell ref="C3:E3"/>
    <mergeCell ref="F3:G3"/>
    <mergeCell ref="H3:J3"/>
    <mergeCell ref="A6:B6"/>
    <mergeCell ref="C6:J6"/>
    <mergeCell ref="A7:B7"/>
    <mergeCell ref="C7:J7"/>
    <mergeCell ref="A4:B5"/>
    <mergeCell ref="C4:E5"/>
    <mergeCell ref="F4:G4"/>
    <mergeCell ref="H4:J4"/>
    <mergeCell ref="F5:G5"/>
    <mergeCell ref="H5:J5"/>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workbookViewId="0">
      <selection activeCell="L1" sqref="L1"/>
    </sheetView>
  </sheetViews>
  <sheetFormatPr defaultColWidth="8.88671875" defaultRowHeight="12.6" x14ac:dyDescent="0.2"/>
  <cols>
    <col min="1" max="16384" width="8.88671875" style="1"/>
  </cols>
  <sheetData>
    <row r="1" spans="1:13" ht="17.399999999999999" thickTop="1" thickBot="1" x14ac:dyDescent="0.25">
      <c r="A1" s="82" t="s">
        <v>33</v>
      </c>
      <c r="B1" s="82"/>
      <c r="C1" s="82"/>
      <c r="D1" s="82"/>
      <c r="E1" s="82"/>
      <c r="F1" s="82"/>
      <c r="G1" s="82"/>
      <c r="H1" s="82"/>
      <c r="I1" s="82"/>
      <c r="J1" s="82"/>
      <c r="L1" s="46">
        <v>1</v>
      </c>
      <c r="M1" s="1" t="s">
        <v>69</v>
      </c>
    </row>
    <row r="2" spans="1:13" ht="6" customHeight="1" thickTop="1" thickBot="1" x14ac:dyDescent="0.25"/>
    <row r="3" spans="1:13" ht="19.2" customHeight="1" x14ac:dyDescent="0.2">
      <c r="A3" s="83" t="s">
        <v>0</v>
      </c>
      <c r="B3" s="84"/>
      <c r="C3" s="85" t="str">
        <f>IF($L$1="","",IF(HLOOKUP($L$1,'データ(受領委任)'!$A$1:$SH$50,3,FALSE)="","",(HLOOKUP($L$1,'データ(受領委任)'!$A$1:$SH$50,3,FALSE))))</f>
        <v/>
      </c>
      <c r="D3" s="85"/>
      <c r="E3" s="85"/>
      <c r="F3" s="84" t="s">
        <v>1</v>
      </c>
      <c r="G3" s="84"/>
      <c r="H3" s="86" t="str">
        <f>IF($L$1="","",IF(HLOOKUP($L$1,'データ(受領委任)'!$A$1:$SH$50,4,FALSE)="","",(HLOOKUP($L$1,'データ(受領委任)'!$A$1:$SH$50,4,FALSE))))</f>
        <v/>
      </c>
      <c r="I3" s="86"/>
      <c r="J3" s="87"/>
    </row>
    <row r="4" spans="1:13" ht="19.2" customHeight="1" x14ac:dyDescent="0.2">
      <c r="A4" s="70" t="s">
        <v>4</v>
      </c>
      <c r="B4" s="71"/>
      <c r="C4" s="77" t="str">
        <f>IF($L$1="","",IF(HLOOKUP($L$1,'データ(受領委任)'!$A$1:$SH$50,2,FALSE)="","",(HLOOKUP($L$1,'データ(受領委任)'!$A$1:$SH$50,2,FALSE))))</f>
        <v/>
      </c>
      <c r="D4" s="77"/>
      <c r="E4" s="77"/>
      <c r="F4" s="71" t="s">
        <v>3</v>
      </c>
      <c r="G4" s="71"/>
      <c r="H4" s="78" t="str">
        <f>IF($L$1="","",IF(HLOOKUP($L$1,'データ(受領委任)'!$A$1:$SH$50,5,FALSE)="","",(HLOOKUP($L$1,'データ(受領委任)'!$A$1:$SH$50,5,FALSE))))</f>
        <v/>
      </c>
      <c r="I4" s="78"/>
      <c r="J4" s="79"/>
      <c r="L4" s="1" t="s">
        <v>98</v>
      </c>
    </row>
    <row r="5" spans="1:13" ht="19.2" customHeight="1" x14ac:dyDescent="0.2">
      <c r="A5" s="70"/>
      <c r="B5" s="71"/>
      <c r="C5" s="77"/>
      <c r="D5" s="77"/>
      <c r="E5" s="77"/>
      <c r="F5" s="71" t="s">
        <v>5</v>
      </c>
      <c r="G5" s="71"/>
      <c r="H5" s="80" t="str">
        <f>IF($L$1="","",IF(HLOOKUP($L$1,'データ(受領委任)'!$A$1:$SH$50,6,FALSE)="","",(HLOOKUP($L$1,'データ(受領委任)'!$A$1:$SH$50,6,FALSE))))</f>
        <v/>
      </c>
      <c r="I5" s="80"/>
      <c r="J5" s="81"/>
      <c r="L5" s="1" t="s">
        <v>99</v>
      </c>
    </row>
    <row r="6" spans="1:13" ht="19.2" customHeight="1" x14ac:dyDescent="0.2">
      <c r="A6" s="70" t="s">
        <v>2</v>
      </c>
      <c r="B6" s="71"/>
      <c r="C6" s="72" t="str">
        <f>IF($L$1="","",IF(HLOOKUP($L$1,'データ(受領委任)'!$A$1:$SH$50,7,FALSE)="","",(HLOOKUP($L$1,'データ(受領委任)'!$A$1:$SH$50,7,FALSE))))</f>
        <v/>
      </c>
      <c r="D6" s="72"/>
      <c r="E6" s="72"/>
      <c r="F6" s="72"/>
      <c r="G6" s="72"/>
      <c r="H6" s="72"/>
      <c r="I6" s="72"/>
      <c r="J6" s="73"/>
    </row>
    <row r="7" spans="1:13" ht="19.2" customHeight="1" x14ac:dyDescent="0.2">
      <c r="A7" s="70" t="s">
        <v>6</v>
      </c>
      <c r="B7" s="71"/>
      <c r="C7" s="74" t="str">
        <f>IF($L$1="","",IF(HLOOKUP($L$1,'データ(受領委任)'!$A$1:$SH$50,8,FALSE)="","",(HLOOKUP($L$1,'データ(受領委任)'!$A$1:$SH$50,8,FALSE))))</f>
        <v/>
      </c>
      <c r="D7" s="75"/>
      <c r="E7" s="75"/>
      <c r="F7" s="75"/>
      <c r="G7" s="75"/>
      <c r="H7" s="75"/>
      <c r="I7" s="75"/>
      <c r="J7" s="76"/>
    </row>
    <row r="8" spans="1:13" ht="19.2" customHeight="1" thickBot="1" x14ac:dyDescent="0.25">
      <c r="A8" s="95" t="s">
        <v>34</v>
      </c>
      <c r="B8" s="96"/>
      <c r="C8" s="97" t="str">
        <f>IF($L$1="","",IF(HLOOKUP($L$1,'データ(受領委任)'!$A$1:$SH$50,9,FALSE)="","",(HLOOKUP($L$1,'データ(受領委任)'!$A$1:$SH$50,9,FALSE))))</f>
        <v/>
      </c>
      <c r="D8" s="97"/>
      <c r="E8" s="97"/>
      <c r="F8" s="98" t="s">
        <v>35</v>
      </c>
      <c r="G8" s="98"/>
      <c r="H8" s="99" t="str">
        <f>IF($L$1="","",IF(HLOOKUP($L$1,'データ(受領委任)'!$A$1:$SH$50,10,FALSE)="","",(HLOOKUP($L$1,'データ(受領委任)'!$A$1:$SH$50,10,FALSE))))</f>
        <v/>
      </c>
      <c r="I8" s="99"/>
      <c r="J8" s="100"/>
    </row>
    <row r="9" spans="1:13" ht="6" customHeight="1" thickBot="1" x14ac:dyDescent="0.25">
      <c r="A9" s="43"/>
      <c r="B9" s="43"/>
      <c r="C9" s="43"/>
      <c r="D9" s="43"/>
      <c r="E9" s="43"/>
      <c r="F9" s="43"/>
      <c r="G9" s="43"/>
      <c r="H9" s="43"/>
      <c r="I9" s="43"/>
      <c r="J9" s="43"/>
    </row>
    <row r="10" spans="1:13" ht="12.6" customHeight="1" x14ac:dyDescent="0.2">
      <c r="A10" s="83" t="s">
        <v>7</v>
      </c>
      <c r="B10" s="84"/>
      <c r="C10" s="84" t="s">
        <v>8</v>
      </c>
      <c r="D10" s="84"/>
      <c r="E10" s="84"/>
      <c r="F10" s="84" t="s">
        <v>9</v>
      </c>
      <c r="G10" s="84"/>
      <c r="H10" s="84"/>
      <c r="I10" s="84" t="s">
        <v>10</v>
      </c>
      <c r="J10" s="88"/>
    </row>
    <row r="11" spans="1:13" ht="12.6" customHeight="1" x14ac:dyDescent="0.2">
      <c r="A11" s="70"/>
      <c r="B11" s="71"/>
      <c r="C11" s="71"/>
      <c r="D11" s="71"/>
      <c r="E11" s="71"/>
      <c r="F11" s="71" t="s">
        <v>26</v>
      </c>
      <c r="G11" s="71"/>
      <c r="H11" s="71"/>
      <c r="I11" s="71"/>
      <c r="J11" s="89"/>
    </row>
    <row r="12" spans="1:13" ht="18" customHeight="1" x14ac:dyDescent="0.2">
      <c r="A12" s="90" t="str">
        <f>IF($L$1="","",IF(HLOOKUP($L$1,'データ(受領委任)'!$A$1:$SH$53,11,FALSE)="","",HLOOKUP($L$1,'データ(受領委任)'!$A$1:$SH$53,11,FALSE)))</f>
        <v/>
      </c>
      <c r="B12" s="91"/>
      <c r="C12" s="92" t="str">
        <f>IF($L$1="","",IF(HLOOKUP($L$1,'データ(受領委任)'!$A$1:$SH$53,12,FALSE)="","",HLOOKUP($L$1,'データ(受領委任)'!$A$1:$SH$53,12,FALSE)))</f>
        <v/>
      </c>
      <c r="D12" s="92"/>
      <c r="E12" s="92"/>
      <c r="F12" s="91" t="str">
        <f>IF($L$1="","",IF(HLOOKUP($L$1,'データ(受領委任)'!$A$1:$SH$53,13,FALSE)="","",HLOOKUP($L$1,'データ(受領委任)'!$A$1:$SH$53,13,FALSE)))</f>
        <v/>
      </c>
      <c r="G12" s="91"/>
      <c r="H12" s="91"/>
      <c r="I12" s="93" t="str">
        <f>IF($L$1="","",IF(HLOOKUP($L$1,'データ(受領委任)'!$A$1:$SH$53,15,FALSE)="","",HLOOKUP($L$1,'データ(受領委任)'!$A$1:$SH$53,15,FALSE)))</f>
        <v/>
      </c>
      <c r="J12" s="94"/>
    </row>
    <row r="13" spans="1:13" ht="18" customHeight="1" x14ac:dyDescent="0.2">
      <c r="A13" s="90"/>
      <c r="B13" s="91"/>
      <c r="C13" s="92"/>
      <c r="D13" s="92"/>
      <c r="E13" s="92"/>
      <c r="F13" s="91" t="str">
        <f>IF($L$1="","",IF(HLOOKUP($L$1,'データ(受領委任)'!$A$1:$SH$53,14,FALSE)="","",HLOOKUP($L$1,'データ(受領委任)'!$A$1:$SH$53,14,FALSE)))</f>
        <v/>
      </c>
      <c r="G13" s="91"/>
      <c r="H13" s="91"/>
      <c r="I13" s="93"/>
      <c r="J13" s="94"/>
    </row>
    <row r="14" spans="1:13" ht="18" customHeight="1" x14ac:dyDescent="0.2">
      <c r="A14" s="90" t="str">
        <f>IF($L$1="","",IF(HLOOKUP($L$1,'データ(受領委任)'!$A$1:$SH$53,16,FALSE)="","",HLOOKUP($L$1,'データ(受領委任)'!$A$1:$SH$53,16,FALSE)))</f>
        <v/>
      </c>
      <c r="B14" s="91"/>
      <c r="C14" s="92" t="str">
        <f>IF($L$1="","",IF(HLOOKUP($L$1,'データ(受領委任)'!$A$1:$SH$53,17,FALSE)="","",HLOOKUP($L$1,'データ(受領委任)'!$A$1:$SH$53,17,FALSE)))</f>
        <v/>
      </c>
      <c r="D14" s="92"/>
      <c r="E14" s="92"/>
      <c r="F14" s="91" t="str">
        <f>IF($L$1="","",IF(HLOOKUP($L$1,'データ(受領委任)'!$A$1:$SH$53,18,FALSE)="","",HLOOKUP($L$1,'データ(受領委任)'!$A$1:$SH$53,18,FALSE)))</f>
        <v/>
      </c>
      <c r="G14" s="91"/>
      <c r="H14" s="91"/>
      <c r="I14" s="93" t="str">
        <f>IF($L$1="","",IF(HLOOKUP($L$1,'データ(受領委任)'!$A$1:$SH$53,20,FALSE)="","",HLOOKUP($L$1,'データ(受領委任)'!$A$1:$SH$53,20,FALSE)))</f>
        <v/>
      </c>
      <c r="J14" s="94"/>
    </row>
    <row r="15" spans="1:13" ht="18" customHeight="1" x14ac:dyDescent="0.2">
      <c r="A15" s="90"/>
      <c r="B15" s="91"/>
      <c r="C15" s="92"/>
      <c r="D15" s="92"/>
      <c r="E15" s="92"/>
      <c r="F15" s="91" t="str">
        <f>IF($L$1="","",IF(HLOOKUP($L$1,'データ(受領委任)'!$A$1:$SH$53,19,FALSE)="","",HLOOKUP($L$1,'データ(受領委任)'!$A$1:$SH$53,19,FALSE)))</f>
        <v/>
      </c>
      <c r="G15" s="91"/>
      <c r="H15" s="91"/>
      <c r="I15" s="93"/>
      <c r="J15" s="94"/>
    </row>
    <row r="16" spans="1:13" ht="18" customHeight="1" x14ac:dyDescent="0.2">
      <c r="A16" s="90" t="str">
        <f>IF($L$1="","",IF(HLOOKUP($L$1,'データ(受領委任)'!$A$1:$SH$53,21,FALSE)="","",HLOOKUP($L$1,'データ(受領委任)'!$A$1:$SH$53,21,FALSE)))</f>
        <v/>
      </c>
      <c r="B16" s="91"/>
      <c r="C16" s="92" t="str">
        <f>IF($L$1="","",IF(HLOOKUP($L$1,'データ(受領委任)'!$A$1:$SH$53,22,FALSE)="","",HLOOKUP($L$1,'データ(受領委任)'!$A$1:$SH$53,22,FALSE)))</f>
        <v/>
      </c>
      <c r="D16" s="92"/>
      <c r="E16" s="92"/>
      <c r="F16" s="91" t="str">
        <f>IF($L$1="","",IF(HLOOKUP($L$1,'データ(受領委任)'!$A$1:$SH$53,23,FALSE)="","",HLOOKUP($L$1,'データ(受領委任)'!$A$1:$SH$53,23,FALSE)))</f>
        <v/>
      </c>
      <c r="G16" s="91"/>
      <c r="H16" s="91"/>
      <c r="I16" s="93" t="str">
        <f>IF($L$1="","",IF(HLOOKUP($L$1,'データ(受領委任)'!$A$1:$SH$53,25,FALSE)="","",HLOOKUP($L$1,'データ(受領委任)'!$A$1:$SH$53,25,FALSE)))</f>
        <v/>
      </c>
      <c r="J16" s="94"/>
    </row>
    <row r="17" spans="1:10" ht="18" customHeight="1" x14ac:dyDescent="0.2">
      <c r="A17" s="90"/>
      <c r="B17" s="91"/>
      <c r="C17" s="92"/>
      <c r="D17" s="92"/>
      <c r="E17" s="92"/>
      <c r="F17" s="91" t="str">
        <f>IF($L$1="","",IF(HLOOKUP($L$1,'データ(受領委任)'!$A$1:$SH$53,24,FALSE)="","",HLOOKUP($L$1,'データ(受領委任)'!$A$1:$SH$53,24,FALSE)))</f>
        <v/>
      </c>
      <c r="G17" s="91"/>
      <c r="H17" s="91"/>
      <c r="I17" s="93"/>
      <c r="J17" s="94"/>
    </row>
    <row r="18" spans="1:10" ht="18" customHeight="1" x14ac:dyDescent="0.2">
      <c r="A18" s="90" t="str">
        <f>IF($L$1="","",IF(HLOOKUP($L$1,'データ(受領委任)'!$A$1:$SH$53,26,FALSE)="","",HLOOKUP($L$1,'データ(受領委任)'!$A$1:$SH$53,26,FALSE)))</f>
        <v/>
      </c>
      <c r="B18" s="91"/>
      <c r="C18" s="92" t="str">
        <f>IF($L$1="","",IF(HLOOKUP($L$1,'データ(受領委任)'!$A$1:$SH$53,27,FALSE)="","",HLOOKUP($L$1,'データ(受領委任)'!$A$1:$SH$53,27,FALSE)))</f>
        <v/>
      </c>
      <c r="D18" s="92"/>
      <c r="E18" s="92"/>
      <c r="F18" s="91" t="str">
        <f>IF($L$1="","",IF(HLOOKUP($L$1,'データ(受領委任)'!$A$1:$SH$53,28,FALSE)="","",HLOOKUP($L$1,'データ(受領委任)'!$A$1:$SH$53,28,FALSE)))</f>
        <v/>
      </c>
      <c r="G18" s="91"/>
      <c r="H18" s="91"/>
      <c r="I18" s="93" t="str">
        <f>IF($L$1="","",IF(HLOOKUP($L$1,'データ(受領委任)'!$A$1:$SH$53,30,FALSE)="","",HLOOKUP($L$1,'データ(受領委任)'!$A$1:$SH$53,30,FALSE)))</f>
        <v/>
      </c>
      <c r="J18" s="94"/>
    </row>
    <row r="19" spans="1:10" ht="18" customHeight="1" x14ac:dyDescent="0.2">
      <c r="A19" s="90"/>
      <c r="B19" s="91"/>
      <c r="C19" s="92"/>
      <c r="D19" s="92"/>
      <c r="E19" s="92"/>
      <c r="F19" s="91" t="str">
        <f>IF($L$1="","",IF(HLOOKUP($L$1,'データ(受領委任)'!$A$1:$SH$53,29,FALSE)="","",HLOOKUP($L$1,'データ(受領委任)'!$A$1:$SH$53,29,FALSE)))</f>
        <v/>
      </c>
      <c r="G19" s="91"/>
      <c r="H19" s="91"/>
      <c r="I19" s="93"/>
      <c r="J19" s="94"/>
    </row>
    <row r="20" spans="1:10" ht="18" customHeight="1" x14ac:dyDescent="0.2">
      <c r="A20" s="90" t="str">
        <f>IF($L$1="","",IF(HLOOKUP($L$1,'データ(受領委任)'!$A$1:$SH$53,31,FALSE)="","",HLOOKUP($L$1,'データ(受領委任)'!$A$1:$SH$53,31,FALSE)))</f>
        <v/>
      </c>
      <c r="B20" s="91"/>
      <c r="C20" s="92" t="str">
        <f>IF($L$1="","",IF(HLOOKUP($L$1,'データ(受領委任)'!$A$1:$SH$53,32,FALSE)="","",HLOOKUP($L$1,'データ(受領委任)'!$A$1:$SH$53,32,FALSE)))</f>
        <v/>
      </c>
      <c r="D20" s="92"/>
      <c r="E20" s="92"/>
      <c r="F20" s="91" t="str">
        <f>IF($L$1="","",IF(HLOOKUP($L$1,'データ(受領委任)'!$A$1:$SH$53,33,FALSE)="","",HLOOKUP($L$1,'データ(受領委任)'!$A$1:$SH$53,33,FALSE)))</f>
        <v/>
      </c>
      <c r="G20" s="91"/>
      <c r="H20" s="91"/>
      <c r="I20" s="93" t="str">
        <f>IF($L$1="","",IF(HLOOKUP($L$1,'データ(受領委任)'!$A$1:$SH$53,35,FALSE)="","",HLOOKUP($L$1,'データ(受領委任)'!$A$1:$SH$53,35,FALSE)))</f>
        <v/>
      </c>
      <c r="J20" s="94"/>
    </row>
    <row r="21" spans="1:10" ht="18" customHeight="1" x14ac:dyDescent="0.2">
      <c r="A21" s="90"/>
      <c r="B21" s="91"/>
      <c r="C21" s="92"/>
      <c r="D21" s="92"/>
      <c r="E21" s="92"/>
      <c r="F21" s="91" t="str">
        <f>IF($L$1="","",IF(HLOOKUP($L$1,'データ(受領委任)'!$A$1:$SH$53,34,FALSE)="","",HLOOKUP($L$1,'データ(受領委任)'!$A$1:$SH$53,34,FALSE)))</f>
        <v/>
      </c>
      <c r="G21" s="91"/>
      <c r="H21" s="91"/>
      <c r="I21" s="93"/>
      <c r="J21" s="94"/>
    </row>
    <row r="22" spans="1:10" ht="18" customHeight="1" x14ac:dyDescent="0.2">
      <c r="A22" s="90" t="str">
        <f>IF($L$1="","",IF(HLOOKUP($L$1,'データ(受領委任)'!$A$1:$SH$53,36,FALSE)="","",HLOOKUP($L$1,'データ(受領委任)'!$A$1:$SH$53,36,FALSE)))</f>
        <v/>
      </c>
      <c r="B22" s="91"/>
      <c r="C22" s="92" t="str">
        <f>IF($L$1="","",IF(HLOOKUP($L$1,'データ(受領委任)'!$A$1:$SH$53,37,FALSE)="","",HLOOKUP($L$1,'データ(受領委任)'!$A$1:$SH$53,37,FALSE)))</f>
        <v/>
      </c>
      <c r="D22" s="92"/>
      <c r="E22" s="92"/>
      <c r="F22" s="91" t="str">
        <f>IF($L$1="","",IF(HLOOKUP($L$1,'データ(受領委任)'!$A$1:$SH$53,38,FALSE)="","",HLOOKUP($L$1,'データ(受領委任)'!$A$1:$SH$53,38,FALSE)))</f>
        <v/>
      </c>
      <c r="G22" s="91"/>
      <c r="H22" s="91"/>
      <c r="I22" s="93" t="str">
        <f>IF($L$1="","",IF(HLOOKUP($L$1,'データ(受領委任)'!$A$1:$SH$53,40,FALSE)="","",HLOOKUP($L$1,'データ(受領委任)'!$A$1:$SH$53,40,FALSE)))</f>
        <v/>
      </c>
      <c r="J22" s="94"/>
    </row>
    <row r="23" spans="1:10" ht="18" customHeight="1" x14ac:dyDescent="0.2">
      <c r="A23" s="90"/>
      <c r="B23" s="91"/>
      <c r="C23" s="92"/>
      <c r="D23" s="92"/>
      <c r="E23" s="92"/>
      <c r="F23" s="91" t="str">
        <f>IF($L$1="","",IF(HLOOKUP($L$1,'データ(受領委任)'!$A$1:$SH$53,39,FALSE)="","",HLOOKUP($L$1,'データ(受領委任)'!$A$1:$SH$53,39,FALSE)))</f>
        <v/>
      </c>
      <c r="G23" s="91"/>
      <c r="H23" s="91"/>
      <c r="I23" s="93"/>
      <c r="J23" s="94"/>
    </row>
    <row r="24" spans="1:10" ht="18" customHeight="1" x14ac:dyDescent="0.2">
      <c r="A24" s="90" t="str">
        <f>IF($L$1="","",IF(HLOOKUP($L$1,'データ(受領委任)'!$A$1:$SH$53,41,FALSE)="","",HLOOKUP($L$1,'データ(受領委任)'!$A$1:$SH$53,41,FALSE)))</f>
        <v/>
      </c>
      <c r="B24" s="91"/>
      <c r="C24" s="92" t="str">
        <f>IF($L$1="","",IF(HLOOKUP($L$1,'データ(受領委任)'!$A$1:$SH$53,42,FALSE)="","",HLOOKUP($L$1,'データ(受領委任)'!$A$1:$SH$53,42,FALSE)))</f>
        <v/>
      </c>
      <c r="D24" s="92"/>
      <c r="E24" s="92"/>
      <c r="F24" s="91" t="str">
        <f>IF($L$1="","",IF(HLOOKUP($L$1,'データ(受領委任)'!$A$1:$SH$53,43,FALSE)="","",HLOOKUP($L$1,'データ(受領委任)'!$A$1:$SH$53,43,FALSE)))</f>
        <v/>
      </c>
      <c r="G24" s="91"/>
      <c r="H24" s="91"/>
      <c r="I24" s="93" t="str">
        <f>IF($L$1="","",IF(HLOOKUP($L$1,'データ(受領委任)'!$A$1:$SH$53,45,FALSE)="","",HLOOKUP($L$1,'データ(受領委任)'!$A$1:$SH$53,45,FALSE)))</f>
        <v/>
      </c>
      <c r="J24" s="94"/>
    </row>
    <row r="25" spans="1:10" ht="18" customHeight="1" thickBot="1" x14ac:dyDescent="0.25">
      <c r="A25" s="104"/>
      <c r="B25" s="105"/>
      <c r="C25" s="106"/>
      <c r="D25" s="106"/>
      <c r="E25" s="106"/>
      <c r="F25" s="105" t="str">
        <f>IF($L$1="","",IF(HLOOKUP($L$1,'データ(受領委任)'!$A$1:$SH$53,44,FALSE)="","",HLOOKUP($L$1,'データ(受領委任)'!$A$1:$SH$53,44,FALSE)))</f>
        <v/>
      </c>
      <c r="G25" s="105"/>
      <c r="H25" s="105"/>
      <c r="I25" s="107"/>
      <c r="J25" s="108"/>
    </row>
    <row r="26" spans="1:10" ht="12" customHeight="1" thickTop="1" x14ac:dyDescent="0.2">
      <c r="A26" s="109" t="s">
        <v>11</v>
      </c>
      <c r="B26" s="110"/>
      <c r="C26" s="113">
        <f>SUM(I12:J25)</f>
        <v>0</v>
      </c>
      <c r="D26" s="113"/>
      <c r="E26" s="113"/>
      <c r="F26" s="110" t="s">
        <v>12</v>
      </c>
      <c r="G26" s="115" t="str">
        <f>IF(H5="","割",IF(H5="１割","９割",IF(H5="２割","８割",IF(H5="３割","７割","６割"))))</f>
        <v>割</v>
      </c>
      <c r="H26" s="113" t="str">
        <f>IF(G26="割","円",IF(I12="","",IF(C26&lt;=(100000-H8),IF(G26="９割",ROUNDDOWN(C26*0.9,0),IF(G26="８割",ROUNDDOWN(C26*0.8,0),IF(G26="７割",ROUNDDOWN(C26*0.7,0),ROUNDDOWN(C26*0.6,0)))),IF(G26="９割",ROUNDDOWN((100000-H8)*0.9,0),IF(G26="８割",ROUNDDOWN((100000-H8)*0.8,0),IF(G26="７割",ROUNDDOWN((100000-H8)*0.7,0),ROUNDDOWN((100000-H8)*0.6,0)))))))</f>
        <v>円</v>
      </c>
      <c r="I26" s="113"/>
      <c r="J26" s="117"/>
    </row>
    <row r="27" spans="1:10" ht="12" customHeight="1" thickBot="1" x14ac:dyDescent="0.25">
      <c r="A27" s="111"/>
      <c r="B27" s="112"/>
      <c r="C27" s="114"/>
      <c r="D27" s="114"/>
      <c r="E27" s="114"/>
      <c r="F27" s="112"/>
      <c r="G27" s="116"/>
      <c r="H27" s="114"/>
      <c r="I27" s="114"/>
      <c r="J27" s="118"/>
    </row>
    <row r="28" spans="1:10" ht="6" customHeight="1" thickBot="1" x14ac:dyDescent="0.25"/>
    <row r="29" spans="1:10" ht="3" customHeight="1" x14ac:dyDescent="0.2">
      <c r="A29" s="2"/>
      <c r="B29" s="3"/>
      <c r="C29" s="3"/>
      <c r="D29" s="3"/>
      <c r="E29" s="3"/>
      <c r="F29" s="3"/>
      <c r="G29" s="3"/>
      <c r="H29" s="3"/>
      <c r="I29" s="3"/>
      <c r="J29" s="4"/>
    </row>
    <row r="30" spans="1:10" x14ac:dyDescent="0.2">
      <c r="A30" s="5" t="s">
        <v>27</v>
      </c>
      <c r="B30" s="6"/>
      <c r="C30" s="6"/>
      <c r="D30" s="6"/>
      <c r="E30" s="6"/>
      <c r="F30" s="6"/>
      <c r="G30" s="6"/>
      <c r="H30" s="6"/>
      <c r="I30" s="6"/>
      <c r="J30" s="7"/>
    </row>
    <row r="31" spans="1:10" ht="3" customHeight="1" x14ac:dyDescent="0.2">
      <c r="A31" s="5"/>
      <c r="B31" s="6"/>
      <c r="C31" s="6"/>
      <c r="D31" s="6"/>
      <c r="E31" s="6"/>
      <c r="F31" s="6"/>
      <c r="G31" s="6"/>
      <c r="H31" s="6"/>
      <c r="I31" s="6"/>
      <c r="J31" s="7"/>
    </row>
    <row r="32" spans="1:10" ht="12.6" customHeight="1" x14ac:dyDescent="0.2">
      <c r="A32" s="101" t="s">
        <v>31</v>
      </c>
      <c r="B32" s="102"/>
      <c r="C32" s="102"/>
      <c r="D32" s="102"/>
      <c r="E32" s="102"/>
      <c r="F32" s="102"/>
      <c r="G32" s="102"/>
      <c r="H32" s="102"/>
      <c r="I32" s="102"/>
      <c r="J32" s="103"/>
    </row>
    <row r="33" spans="1:10" x14ac:dyDescent="0.2">
      <c r="A33" s="101"/>
      <c r="B33" s="102"/>
      <c r="C33" s="102"/>
      <c r="D33" s="102"/>
      <c r="E33" s="102"/>
      <c r="F33" s="102"/>
      <c r="G33" s="102"/>
      <c r="H33" s="102"/>
      <c r="I33" s="102"/>
      <c r="J33" s="103"/>
    </row>
    <row r="34" spans="1:10" x14ac:dyDescent="0.2">
      <c r="A34" s="38"/>
      <c r="B34" s="39"/>
      <c r="C34" s="39"/>
      <c r="D34" s="39"/>
      <c r="E34" s="39"/>
      <c r="F34" s="39"/>
      <c r="G34" s="39"/>
      <c r="H34" s="39"/>
      <c r="I34" s="39"/>
      <c r="J34" s="40"/>
    </row>
    <row r="35" spans="1:10" x14ac:dyDescent="0.2">
      <c r="A35" s="119" t="s">
        <v>23</v>
      </c>
      <c r="B35" s="120"/>
      <c r="C35" s="120"/>
      <c r="D35" s="120"/>
      <c r="E35" s="6"/>
      <c r="F35" s="6"/>
      <c r="G35" s="6"/>
      <c r="H35" s="6"/>
      <c r="I35" s="6"/>
      <c r="J35" s="7"/>
    </row>
    <row r="36" spans="1:10" ht="3" customHeight="1" x14ac:dyDescent="0.2">
      <c r="A36" s="41"/>
      <c r="B36" s="42"/>
      <c r="C36" s="42"/>
      <c r="D36" s="42"/>
      <c r="E36" s="6"/>
      <c r="F36" s="6"/>
      <c r="G36" s="6"/>
      <c r="H36" s="6"/>
      <c r="I36" s="6"/>
      <c r="J36" s="7"/>
    </row>
    <row r="37" spans="1:10" ht="13.2" thickBot="1" x14ac:dyDescent="0.25">
      <c r="A37" s="8"/>
      <c r="B37" s="9"/>
      <c r="C37" s="121" t="s">
        <v>13</v>
      </c>
      <c r="D37" s="121"/>
      <c r="E37" s="42" t="s">
        <v>15</v>
      </c>
      <c r="F37" s="10"/>
      <c r="G37" s="10"/>
      <c r="H37" s="10"/>
      <c r="I37" s="10"/>
      <c r="J37" s="7"/>
    </row>
    <row r="38" spans="1:10" ht="3" customHeight="1" x14ac:dyDescent="0.2">
      <c r="A38" s="11"/>
      <c r="B38" s="43"/>
      <c r="C38" s="42"/>
      <c r="D38" s="6"/>
      <c r="E38" s="6"/>
      <c r="F38" s="6"/>
      <c r="G38" s="6"/>
      <c r="H38" s="6"/>
      <c r="I38" s="6"/>
      <c r="J38" s="7"/>
    </row>
    <row r="39" spans="1:10" x14ac:dyDescent="0.2">
      <c r="A39" s="8"/>
      <c r="B39" s="9"/>
      <c r="C39" s="121" t="s">
        <v>14</v>
      </c>
      <c r="D39" s="121"/>
      <c r="E39" s="6"/>
      <c r="F39" s="6" t="s">
        <v>16</v>
      </c>
      <c r="G39" s="6"/>
      <c r="H39" s="6"/>
      <c r="I39" s="6"/>
      <c r="J39" s="7"/>
    </row>
    <row r="40" spans="1:10" ht="3" customHeight="1" x14ac:dyDescent="0.2">
      <c r="A40" s="5"/>
      <c r="B40" s="6"/>
      <c r="C40" s="6"/>
      <c r="D40" s="6"/>
      <c r="E40" s="6"/>
      <c r="F40" s="6"/>
      <c r="G40" s="6"/>
      <c r="H40" s="6"/>
      <c r="I40" s="6"/>
      <c r="J40" s="7"/>
    </row>
    <row r="41" spans="1:10" x14ac:dyDescent="0.2">
      <c r="A41" s="122" t="s">
        <v>24</v>
      </c>
      <c r="B41" s="123"/>
      <c r="C41" s="123"/>
      <c r="D41" s="123"/>
      <c r="E41" s="123"/>
      <c r="F41" s="123"/>
      <c r="G41" s="123"/>
      <c r="H41" s="123"/>
      <c r="I41" s="123"/>
      <c r="J41" s="124"/>
    </row>
    <row r="42" spans="1:10" x14ac:dyDescent="0.2">
      <c r="A42" s="122"/>
      <c r="B42" s="123"/>
      <c r="C42" s="123"/>
      <c r="D42" s="123"/>
      <c r="E42" s="123"/>
      <c r="F42" s="123"/>
      <c r="G42" s="123"/>
      <c r="H42" s="123"/>
      <c r="I42" s="123"/>
      <c r="J42" s="124"/>
    </row>
    <row r="43" spans="1:10" x14ac:dyDescent="0.2">
      <c r="A43" s="5" t="s">
        <v>30</v>
      </c>
      <c r="B43" s="44"/>
      <c r="C43" s="44"/>
      <c r="D43" s="44"/>
      <c r="E43" s="44"/>
      <c r="F43" s="44"/>
      <c r="G43" s="44"/>
      <c r="H43" s="44"/>
      <c r="I43" s="44"/>
      <c r="J43" s="45"/>
    </row>
    <row r="44" spans="1:10" ht="3" customHeight="1" thickBot="1" x14ac:dyDescent="0.25">
      <c r="A44" s="12"/>
      <c r="B44" s="10"/>
      <c r="C44" s="10"/>
      <c r="D44" s="10"/>
      <c r="E44" s="10"/>
      <c r="F44" s="10"/>
      <c r="G44" s="10"/>
      <c r="H44" s="10"/>
      <c r="I44" s="10"/>
      <c r="J44" s="13"/>
    </row>
    <row r="45" spans="1:10" ht="6" customHeight="1" x14ac:dyDescent="0.2"/>
    <row r="46" spans="1:10" x14ac:dyDescent="0.2">
      <c r="A46" s="1" t="s">
        <v>25</v>
      </c>
    </row>
    <row r="47" spans="1:10" x14ac:dyDescent="0.2">
      <c r="A47" s="1" t="s">
        <v>109</v>
      </c>
    </row>
    <row r="48" spans="1:10" x14ac:dyDescent="0.2">
      <c r="A48" s="1" t="s">
        <v>28</v>
      </c>
    </row>
    <row r="49" spans="1:10" x14ac:dyDescent="0.2">
      <c r="A49" s="1" t="s">
        <v>29</v>
      </c>
    </row>
    <row r="50" spans="1:10" x14ac:dyDescent="0.2">
      <c r="A50" s="1" t="s">
        <v>17</v>
      </c>
    </row>
    <row r="51" spans="1:10" x14ac:dyDescent="0.2">
      <c r="A51" s="1" t="s">
        <v>18</v>
      </c>
    </row>
    <row r="52" spans="1:10" x14ac:dyDescent="0.2">
      <c r="A52" s="1" t="s">
        <v>45</v>
      </c>
    </row>
    <row r="53" spans="1:10" x14ac:dyDescent="0.2">
      <c r="A53" s="1" t="s">
        <v>32</v>
      </c>
    </row>
    <row r="54" spans="1:10" ht="6" customHeight="1" thickBot="1" x14ac:dyDescent="0.25"/>
    <row r="55" spans="1:10" ht="13.2" customHeight="1" x14ac:dyDescent="0.2">
      <c r="A55" s="125" t="s">
        <v>19</v>
      </c>
      <c r="B55" s="128" t="s">
        <v>20</v>
      </c>
      <c r="C55" s="84"/>
      <c r="D55" s="130" t="str">
        <f>IF($L$1="","",IF(HLOOKUP($L$1,'データ(受領委任)'!$A$1:$SH$50,46,FALSE)="","",(HLOOKUP($L$1,'データ(受領委任)'!$A$1:$SH$50,46,FALSE))))</f>
        <v/>
      </c>
      <c r="E55" s="130"/>
      <c r="F55" s="130"/>
      <c r="G55" s="130"/>
      <c r="H55" s="130"/>
      <c r="I55" s="130"/>
      <c r="J55" s="131"/>
    </row>
    <row r="56" spans="1:10" ht="13.2" customHeight="1" x14ac:dyDescent="0.2">
      <c r="A56" s="126"/>
      <c r="B56" s="129"/>
      <c r="C56" s="71"/>
      <c r="D56" s="132"/>
      <c r="E56" s="132"/>
      <c r="F56" s="132"/>
      <c r="G56" s="132"/>
      <c r="H56" s="132"/>
      <c r="I56" s="132"/>
      <c r="J56" s="133"/>
    </row>
    <row r="57" spans="1:10" ht="13.2" customHeight="1" x14ac:dyDescent="0.2">
      <c r="A57" s="126"/>
      <c r="B57" s="129" t="s">
        <v>110</v>
      </c>
      <c r="C57" s="71"/>
      <c r="D57" s="132" t="str">
        <f>IF($L$1="","",IF(HLOOKUP($L$1,'データ(受領委任)'!$A$1:$SH$50,47,FALSE)="","",(HLOOKUP($L$1,'データ(受領委任)'!$A$1:$SH$50,47,FALSE))))</f>
        <v/>
      </c>
      <c r="E57" s="132"/>
      <c r="F57" s="132"/>
      <c r="G57" s="132"/>
      <c r="H57" s="132"/>
      <c r="I57" s="132"/>
      <c r="J57" s="133"/>
    </row>
    <row r="58" spans="1:10" ht="13.2" customHeight="1" x14ac:dyDescent="0.2">
      <c r="A58" s="126"/>
      <c r="B58" s="129"/>
      <c r="C58" s="71"/>
      <c r="D58" s="132"/>
      <c r="E58" s="132"/>
      <c r="F58" s="132"/>
      <c r="G58" s="132"/>
      <c r="H58" s="132"/>
      <c r="I58" s="132"/>
      <c r="J58" s="133"/>
    </row>
    <row r="59" spans="1:10" ht="13.2" customHeight="1" x14ac:dyDescent="0.2">
      <c r="A59" s="126"/>
      <c r="B59" s="129" t="s">
        <v>2</v>
      </c>
      <c r="C59" s="71"/>
      <c r="D59" s="132" t="str">
        <f>IF($L$1="","",IF(HLOOKUP($L$1,'データ(受領委任)'!$A$1:$SH$50,48,FALSE)="","",(HLOOKUP($L$1,'データ(受領委任)'!$A$1:$SH$50,48,FALSE))))</f>
        <v/>
      </c>
      <c r="E59" s="132"/>
      <c r="F59" s="132"/>
      <c r="G59" s="132"/>
      <c r="H59" s="132"/>
      <c r="I59" s="132"/>
      <c r="J59" s="133"/>
    </row>
    <row r="60" spans="1:10" ht="13.2" customHeight="1" x14ac:dyDescent="0.2">
      <c r="A60" s="126"/>
      <c r="B60" s="129"/>
      <c r="C60" s="71"/>
      <c r="D60" s="132"/>
      <c r="E60" s="132"/>
      <c r="F60" s="132"/>
      <c r="G60" s="132"/>
      <c r="H60" s="132"/>
      <c r="I60" s="132"/>
      <c r="J60" s="133"/>
    </row>
    <row r="61" spans="1:10" ht="16.2" customHeight="1" x14ac:dyDescent="0.2">
      <c r="A61" s="126"/>
      <c r="B61" s="129" t="s">
        <v>21</v>
      </c>
      <c r="C61" s="71"/>
      <c r="D61" s="134" t="str">
        <f>IF($L$1="","",IF(HLOOKUP($L$1,'データ(受領委任)'!$A$1:$SH$50,49,FALSE)="","",(HLOOKUP($L$1,'データ(受領委任)'!$A$1:$SH$50,49,FALSE))))</f>
        <v/>
      </c>
      <c r="E61" s="134"/>
      <c r="F61" s="134"/>
      <c r="G61" s="134"/>
      <c r="H61" s="134"/>
      <c r="I61" s="134"/>
      <c r="J61" s="135"/>
    </row>
    <row r="62" spans="1:10" ht="16.2" customHeight="1" thickBot="1" x14ac:dyDescent="0.25">
      <c r="A62" s="127"/>
      <c r="B62" s="136" t="s">
        <v>22</v>
      </c>
      <c r="C62" s="112"/>
      <c r="D62" s="137" t="str">
        <f>IF($L$1="","",IF(HLOOKUP($L$1,'データ(受領委任)'!$A$1:$SH$50,50,FALSE)="","",(HLOOKUP($L$1,'データ(受領委任)'!$A$1:$SH$50,50,FALSE))))</f>
        <v/>
      </c>
      <c r="E62" s="137"/>
      <c r="F62" s="137"/>
      <c r="G62" s="137"/>
      <c r="H62" s="137"/>
      <c r="I62" s="137"/>
      <c r="J62" s="138"/>
    </row>
    <row r="63" spans="1:10" ht="22.8" x14ac:dyDescent="0.2">
      <c r="A63" s="167" t="s">
        <v>88</v>
      </c>
      <c r="B63" s="167"/>
      <c r="C63" s="167"/>
      <c r="D63" s="167"/>
      <c r="E63" s="167"/>
      <c r="F63" s="167"/>
      <c r="G63" s="167"/>
      <c r="H63" s="167"/>
      <c r="I63" s="167"/>
      <c r="J63" s="167"/>
    </row>
    <row r="64" spans="1:10" ht="30" customHeight="1" x14ac:dyDescent="0.2">
      <c r="A64" s="55"/>
      <c r="B64" s="55"/>
      <c r="C64" s="55"/>
      <c r="D64" s="55"/>
      <c r="E64" s="55"/>
      <c r="F64" s="55"/>
      <c r="G64" s="55"/>
      <c r="H64" s="55"/>
      <c r="I64" s="55"/>
      <c r="J64" s="55"/>
    </row>
    <row r="65" spans="1:12" ht="13.8" x14ac:dyDescent="0.2">
      <c r="A65" s="56"/>
      <c r="B65" s="56"/>
      <c r="C65" s="56"/>
      <c r="D65" s="56"/>
      <c r="E65" s="56"/>
      <c r="F65" s="56"/>
      <c r="G65" s="56"/>
      <c r="H65" s="168"/>
      <c r="I65" s="168"/>
      <c r="J65" s="168"/>
    </row>
    <row r="66" spans="1:12" ht="30" customHeight="1" x14ac:dyDescent="0.2">
      <c r="A66" s="56"/>
      <c r="B66" s="56"/>
      <c r="C66" s="56"/>
      <c r="D66" s="56"/>
      <c r="E66" s="56"/>
      <c r="F66" s="56"/>
      <c r="G66" s="56"/>
      <c r="H66" s="57"/>
      <c r="I66" s="57"/>
      <c r="J66" s="57"/>
    </row>
    <row r="67" spans="1:12" ht="15" customHeight="1" x14ac:dyDescent="0.2">
      <c r="A67" s="56" t="s">
        <v>89</v>
      </c>
      <c r="B67" s="56"/>
      <c r="C67" s="56"/>
      <c r="D67" s="56"/>
      <c r="E67" s="56"/>
      <c r="F67" s="56"/>
      <c r="G67" s="56"/>
      <c r="H67" s="56"/>
      <c r="I67" s="56"/>
      <c r="J67" s="56"/>
    </row>
    <row r="68" spans="1:12" ht="30" customHeight="1" thickBot="1" x14ac:dyDescent="0.25">
      <c r="A68" s="56"/>
      <c r="B68" s="56"/>
      <c r="C68" s="56"/>
      <c r="D68" s="56"/>
      <c r="E68" s="56"/>
      <c r="F68" s="56"/>
      <c r="G68" s="56"/>
      <c r="H68" s="56"/>
      <c r="I68" s="56"/>
      <c r="J68" s="56"/>
    </row>
    <row r="69" spans="1:12" ht="24" customHeight="1" x14ac:dyDescent="0.2">
      <c r="A69" s="56"/>
      <c r="B69" s="56"/>
      <c r="C69" s="56"/>
      <c r="D69" s="169" t="s">
        <v>20</v>
      </c>
      <c r="E69" s="170"/>
      <c r="F69" s="171" t="str">
        <f>IF(D55="","",D55)</f>
        <v/>
      </c>
      <c r="G69" s="171"/>
      <c r="H69" s="171"/>
      <c r="I69" s="171"/>
      <c r="J69" s="172"/>
    </row>
    <row r="70" spans="1:12" ht="24" customHeight="1" x14ac:dyDescent="0.2">
      <c r="A70" s="56"/>
      <c r="B70" s="56"/>
      <c r="C70" s="56"/>
      <c r="D70" s="157" t="s">
        <v>2</v>
      </c>
      <c r="E70" s="158"/>
      <c r="F70" s="173" t="str">
        <f>IF(D59="","",D59)</f>
        <v/>
      </c>
      <c r="G70" s="173"/>
      <c r="H70" s="173"/>
      <c r="I70" s="173"/>
      <c r="J70" s="174"/>
      <c r="L70" s="1" t="s">
        <v>95</v>
      </c>
    </row>
    <row r="71" spans="1:12" ht="24" customHeight="1" x14ac:dyDescent="0.2">
      <c r="A71" s="56"/>
      <c r="B71" s="56"/>
      <c r="C71" s="56"/>
      <c r="D71" s="157" t="s">
        <v>110</v>
      </c>
      <c r="E71" s="158"/>
      <c r="F71" s="159" t="str">
        <f>IF(D57="","",D57)</f>
        <v/>
      </c>
      <c r="G71" s="160"/>
      <c r="H71" s="160"/>
      <c r="I71" s="160"/>
      <c r="J71" s="161"/>
    </row>
    <row r="72" spans="1:12" ht="24" customHeight="1" thickBot="1" x14ac:dyDescent="0.25">
      <c r="A72" s="56"/>
      <c r="B72" s="56"/>
      <c r="C72" s="56"/>
      <c r="D72" s="162" t="s">
        <v>90</v>
      </c>
      <c r="E72" s="163"/>
      <c r="F72" s="164" t="str">
        <f>IF(D61="","",D61)</f>
        <v/>
      </c>
      <c r="G72" s="164"/>
      <c r="H72" s="164"/>
      <c r="I72" s="164"/>
      <c r="J72" s="165"/>
    </row>
    <row r="73" spans="1:12" ht="30" customHeight="1" x14ac:dyDescent="0.2">
      <c r="A73" s="56"/>
      <c r="B73" s="56"/>
      <c r="C73" s="56"/>
      <c r="D73" s="56"/>
      <c r="E73" s="56"/>
      <c r="F73" s="56"/>
      <c r="G73" s="56"/>
      <c r="H73" s="56"/>
      <c r="I73" s="56"/>
      <c r="J73" s="56"/>
    </row>
    <row r="74" spans="1:12" ht="15" customHeight="1" x14ac:dyDescent="0.2">
      <c r="A74" s="56" t="s">
        <v>93</v>
      </c>
      <c r="B74" s="56"/>
      <c r="C74" s="56"/>
      <c r="D74" s="56"/>
      <c r="E74" s="56"/>
      <c r="F74" s="56"/>
      <c r="G74" s="56"/>
      <c r="H74" s="56"/>
      <c r="I74" s="56"/>
      <c r="J74" s="56"/>
    </row>
    <row r="75" spans="1:12" ht="30" customHeight="1" x14ac:dyDescent="0.2">
      <c r="A75" s="56"/>
      <c r="B75" s="56"/>
      <c r="C75" s="56"/>
      <c r="D75" s="56"/>
      <c r="E75" s="56"/>
      <c r="F75" s="56"/>
      <c r="G75" s="56"/>
      <c r="H75" s="56"/>
      <c r="I75" s="56"/>
      <c r="J75" s="56"/>
    </row>
    <row r="76" spans="1:12" ht="13.8" x14ac:dyDescent="0.2">
      <c r="A76" s="166" t="s">
        <v>91</v>
      </c>
      <c r="B76" s="166"/>
      <c r="C76" s="166"/>
      <c r="D76" s="166"/>
      <c r="E76" s="166"/>
      <c r="F76" s="166"/>
      <c r="G76" s="166"/>
      <c r="H76" s="166"/>
      <c r="I76" s="166"/>
      <c r="J76" s="166"/>
    </row>
    <row r="77" spans="1:12" ht="30" customHeight="1" thickBot="1" x14ac:dyDescent="0.25">
      <c r="A77" s="58"/>
      <c r="B77" s="58"/>
      <c r="C77" s="58"/>
      <c r="D77" s="58"/>
      <c r="E77" s="58"/>
      <c r="F77" s="58"/>
      <c r="G77" s="58"/>
      <c r="H77" s="58"/>
      <c r="I77" s="58"/>
      <c r="J77" s="58"/>
    </row>
    <row r="78" spans="1:12" ht="30" customHeight="1" x14ac:dyDescent="0.2">
      <c r="A78" s="56"/>
      <c r="B78" s="143" t="s">
        <v>92</v>
      </c>
      <c r="C78" s="144"/>
      <c r="D78" s="145" t="str">
        <f>IF(H26="","",H26)</f>
        <v>円</v>
      </c>
      <c r="E78" s="145"/>
      <c r="F78" s="145"/>
      <c r="G78" s="145"/>
      <c r="H78" s="145"/>
      <c r="I78" s="146"/>
      <c r="J78" s="56"/>
    </row>
    <row r="79" spans="1:12" ht="30" customHeight="1" x14ac:dyDescent="0.2">
      <c r="A79" s="56"/>
      <c r="B79" s="147" t="s">
        <v>4</v>
      </c>
      <c r="C79" s="148"/>
      <c r="D79" s="151" t="str">
        <f>IF(C4="","",C4)</f>
        <v/>
      </c>
      <c r="E79" s="151"/>
      <c r="F79" s="151"/>
      <c r="G79" s="151"/>
      <c r="H79" s="151"/>
      <c r="I79" s="152"/>
      <c r="J79" s="56"/>
    </row>
    <row r="80" spans="1:12" ht="48" customHeight="1" x14ac:dyDescent="0.2">
      <c r="A80" s="56"/>
      <c r="B80" s="147" t="s">
        <v>94</v>
      </c>
      <c r="C80" s="148"/>
      <c r="D80" s="153" t="str">
        <f>IF(C12="","",C12)</f>
        <v/>
      </c>
      <c r="E80" s="153"/>
      <c r="F80" s="153"/>
      <c r="G80" s="153"/>
      <c r="H80" s="153"/>
      <c r="I80" s="154"/>
      <c r="J80" s="56"/>
    </row>
    <row r="81" spans="1:10" ht="48" customHeight="1" x14ac:dyDescent="0.2">
      <c r="A81" s="56"/>
      <c r="B81" s="147"/>
      <c r="C81" s="148"/>
      <c r="D81" s="155" t="str">
        <f>IF(C14="","",C14)</f>
        <v/>
      </c>
      <c r="E81" s="155"/>
      <c r="F81" s="155"/>
      <c r="G81" s="155"/>
      <c r="H81" s="155"/>
      <c r="I81" s="156"/>
      <c r="J81" s="56"/>
    </row>
    <row r="82" spans="1:10" ht="48" customHeight="1" x14ac:dyDescent="0.2">
      <c r="A82" s="56"/>
      <c r="B82" s="147"/>
      <c r="C82" s="148"/>
      <c r="D82" s="155" t="str">
        <f>IF(C16="","",C16)</f>
        <v/>
      </c>
      <c r="E82" s="155"/>
      <c r="F82" s="155"/>
      <c r="G82" s="155"/>
      <c r="H82" s="155"/>
      <c r="I82" s="156"/>
      <c r="J82" s="56"/>
    </row>
    <row r="83" spans="1:10" ht="48" customHeight="1" x14ac:dyDescent="0.2">
      <c r="A83" s="56"/>
      <c r="B83" s="147"/>
      <c r="C83" s="148"/>
      <c r="D83" s="155" t="str">
        <f>IF(C18="","",C18)</f>
        <v/>
      </c>
      <c r="E83" s="155"/>
      <c r="F83" s="155"/>
      <c r="G83" s="155"/>
      <c r="H83" s="155"/>
      <c r="I83" s="156"/>
      <c r="J83" s="56"/>
    </row>
    <row r="84" spans="1:10" ht="48" customHeight="1" x14ac:dyDescent="0.2">
      <c r="A84" s="56"/>
      <c r="B84" s="147"/>
      <c r="C84" s="148"/>
      <c r="D84" s="139" t="str">
        <f>IF(C20="","",C20)</f>
        <v/>
      </c>
      <c r="E84" s="139"/>
      <c r="F84" s="139"/>
      <c r="G84" s="139"/>
      <c r="H84" s="139"/>
      <c r="I84" s="140"/>
      <c r="J84" s="56"/>
    </row>
    <row r="85" spans="1:10" ht="48" customHeight="1" x14ac:dyDescent="0.2">
      <c r="A85" s="56"/>
      <c r="B85" s="147"/>
      <c r="C85" s="148"/>
      <c r="D85" s="139" t="str">
        <f>IF(C22="","",C22)</f>
        <v/>
      </c>
      <c r="E85" s="139"/>
      <c r="F85" s="139"/>
      <c r="G85" s="139"/>
      <c r="H85" s="139"/>
      <c r="I85" s="140"/>
      <c r="J85" s="56"/>
    </row>
    <row r="86" spans="1:10" ht="48" customHeight="1" thickBot="1" x14ac:dyDescent="0.25">
      <c r="A86" s="56"/>
      <c r="B86" s="149"/>
      <c r="C86" s="150"/>
      <c r="D86" s="141" t="str">
        <f>IF(C24="","",C24)</f>
        <v/>
      </c>
      <c r="E86" s="141"/>
      <c r="F86" s="141"/>
      <c r="G86" s="141"/>
      <c r="H86" s="141"/>
      <c r="I86" s="142"/>
      <c r="J86" s="56"/>
    </row>
  </sheetData>
  <sheetProtection password="8948" sheet="1" objects="1" scenarios="1"/>
  <mergeCells count="103">
    <mergeCell ref="C26:E27"/>
    <mergeCell ref="F26:F27"/>
    <mergeCell ref="G26:G27"/>
    <mergeCell ref="H26:J27"/>
    <mergeCell ref="I24:J25"/>
    <mergeCell ref="C24:E25"/>
    <mergeCell ref="F13:H13"/>
    <mergeCell ref="F15:H15"/>
    <mergeCell ref="F17:H17"/>
    <mergeCell ref="F19:H19"/>
    <mergeCell ref="F21:H21"/>
    <mergeCell ref="F23:H23"/>
    <mergeCell ref="F25:H25"/>
    <mergeCell ref="C12:E13"/>
    <mergeCell ref="C14:E15"/>
    <mergeCell ref="C16:E17"/>
    <mergeCell ref="C18:E19"/>
    <mergeCell ref="C20:E21"/>
    <mergeCell ref="A18:B19"/>
    <mergeCell ref="A12:B13"/>
    <mergeCell ref="A14:B15"/>
    <mergeCell ref="F14:H14"/>
    <mergeCell ref="I20:J21"/>
    <mergeCell ref="I22:J23"/>
    <mergeCell ref="I18:J19"/>
    <mergeCell ref="F12:H12"/>
    <mergeCell ref="C22:E23"/>
    <mergeCell ref="A41:J42"/>
    <mergeCell ref="B55:C56"/>
    <mergeCell ref="B57:C58"/>
    <mergeCell ref="B59:C60"/>
    <mergeCell ref="C37:D37"/>
    <mergeCell ref="C39:D39"/>
    <mergeCell ref="B61:C61"/>
    <mergeCell ref="B62:C62"/>
    <mergeCell ref="A55:A62"/>
    <mergeCell ref="D55:J56"/>
    <mergeCell ref="D57:J58"/>
    <mergeCell ref="D59:J60"/>
    <mergeCell ref="D61:J61"/>
    <mergeCell ref="D62:J62"/>
    <mergeCell ref="C8:E8"/>
    <mergeCell ref="H8:J8"/>
    <mergeCell ref="A32:J33"/>
    <mergeCell ref="A35:D35"/>
    <mergeCell ref="A8:B8"/>
    <mergeCell ref="F8:G8"/>
    <mergeCell ref="F11:H11"/>
    <mergeCell ref="A10:B11"/>
    <mergeCell ref="A16:B17"/>
    <mergeCell ref="I12:J13"/>
    <mergeCell ref="I14:J15"/>
    <mergeCell ref="I16:J17"/>
    <mergeCell ref="A26:B27"/>
    <mergeCell ref="F22:H22"/>
    <mergeCell ref="F24:H24"/>
    <mergeCell ref="A22:B23"/>
    <mergeCell ref="I10:J11"/>
    <mergeCell ref="C10:E11"/>
    <mergeCell ref="F10:H10"/>
    <mergeCell ref="A24:B25"/>
    <mergeCell ref="F20:H20"/>
    <mergeCell ref="A20:B21"/>
    <mergeCell ref="F16:H16"/>
    <mergeCell ref="F18:H18"/>
    <mergeCell ref="A7:B7"/>
    <mergeCell ref="C7:J7"/>
    <mergeCell ref="A1:J1"/>
    <mergeCell ref="A3:B3"/>
    <mergeCell ref="A4:B5"/>
    <mergeCell ref="A6:B6"/>
    <mergeCell ref="F3:G3"/>
    <mergeCell ref="F4:G4"/>
    <mergeCell ref="F5:G5"/>
    <mergeCell ref="C3:E3"/>
    <mergeCell ref="C4:E5"/>
    <mergeCell ref="C6:J6"/>
    <mergeCell ref="H5:J5"/>
    <mergeCell ref="H4:J4"/>
    <mergeCell ref="H3:J3"/>
    <mergeCell ref="D71:E71"/>
    <mergeCell ref="F71:J71"/>
    <mergeCell ref="D72:E72"/>
    <mergeCell ref="F72:J72"/>
    <mergeCell ref="A76:J76"/>
    <mergeCell ref="A63:J63"/>
    <mergeCell ref="H65:J65"/>
    <mergeCell ref="D69:E69"/>
    <mergeCell ref="F69:J69"/>
    <mergeCell ref="D70:E70"/>
    <mergeCell ref="F70:J70"/>
    <mergeCell ref="D84:I84"/>
    <mergeCell ref="D85:I85"/>
    <mergeCell ref="D86:I86"/>
    <mergeCell ref="B78:C78"/>
    <mergeCell ref="D78:I78"/>
    <mergeCell ref="B79:C79"/>
    <mergeCell ref="B80:C86"/>
    <mergeCell ref="D79:I79"/>
    <mergeCell ref="D80:I80"/>
    <mergeCell ref="D81:I81"/>
    <mergeCell ref="D82:I82"/>
    <mergeCell ref="D83:I83"/>
  </mergeCells>
  <phoneticPr fontId="1"/>
  <pageMargins left="0.70866141732283472" right="0.70866141732283472" top="0.55118110236220474" bottom="0.55118110236220474" header="0.31496062992125984" footer="0.31496062992125984"/>
  <pageSetup paperSize="9" orientation="portrait" r:id="rId1"/>
  <rowBreaks count="1" manualBreakCount="1">
    <brk id="62"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B59" sqref="B59:C60"/>
    </sheetView>
  </sheetViews>
  <sheetFormatPr defaultColWidth="8.88671875" defaultRowHeight="12.6" x14ac:dyDescent="0.2"/>
  <cols>
    <col min="1" max="16384" width="8.88671875" style="1"/>
  </cols>
  <sheetData>
    <row r="1" spans="1:13" ht="17.399999999999999" thickTop="1" thickBot="1" x14ac:dyDescent="0.25">
      <c r="A1" s="82" t="s">
        <v>33</v>
      </c>
      <c r="B1" s="82"/>
      <c r="C1" s="82"/>
      <c r="D1" s="82"/>
      <c r="E1" s="82"/>
      <c r="F1" s="82"/>
      <c r="G1" s="82"/>
      <c r="H1" s="82"/>
      <c r="I1" s="82"/>
      <c r="J1" s="82"/>
      <c r="L1" s="14">
        <v>1</v>
      </c>
      <c r="M1" s="1" t="s">
        <v>69</v>
      </c>
    </row>
    <row r="2" spans="1:13" ht="6" customHeight="1" thickTop="1" thickBot="1" x14ac:dyDescent="0.25">
      <c r="L2" s="6"/>
    </row>
    <row r="3" spans="1:13" ht="19.2" customHeight="1" x14ac:dyDescent="0.2">
      <c r="A3" s="83" t="s">
        <v>0</v>
      </c>
      <c r="B3" s="84"/>
      <c r="C3" s="85" t="s">
        <v>52</v>
      </c>
      <c r="D3" s="85"/>
      <c r="E3" s="85"/>
      <c r="F3" s="84" t="s">
        <v>1</v>
      </c>
      <c r="G3" s="84"/>
      <c r="H3" s="86">
        <v>11049</v>
      </c>
      <c r="I3" s="86"/>
      <c r="J3" s="87"/>
    </row>
    <row r="4" spans="1:13" ht="19.2" customHeight="1" x14ac:dyDescent="0.2">
      <c r="A4" s="70" t="s">
        <v>4</v>
      </c>
      <c r="B4" s="71"/>
      <c r="C4" s="180" t="s">
        <v>52</v>
      </c>
      <c r="D4" s="180"/>
      <c r="E4" s="180"/>
      <c r="F4" s="71" t="s">
        <v>3</v>
      </c>
      <c r="G4" s="71"/>
      <c r="H4" s="80">
        <v>123456</v>
      </c>
      <c r="I4" s="80"/>
      <c r="J4" s="81"/>
      <c r="M4" s="1" t="s">
        <v>68</v>
      </c>
    </row>
    <row r="5" spans="1:13" ht="19.2" customHeight="1" x14ac:dyDescent="0.2">
      <c r="A5" s="70"/>
      <c r="B5" s="71"/>
      <c r="C5" s="180"/>
      <c r="D5" s="180"/>
      <c r="E5" s="180"/>
      <c r="F5" s="71" t="s">
        <v>5</v>
      </c>
      <c r="G5" s="71"/>
      <c r="H5" s="80" t="s">
        <v>51</v>
      </c>
      <c r="I5" s="80"/>
      <c r="J5" s="81"/>
    </row>
    <row r="6" spans="1:13" ht="19.2" customHeight="1" x14ac:dyDescent="0.2">
      <c r="A6" s="70" t="s">
        <v>2</v>
      </c>
      <c r="B6" s="71"/>
      <c r="C6" s="175" t="s">
        <v>36</v>
      </c>
      <c r="D6" s="175"/>
      <c r="E6" s="175"/>
      <c r="F6" s="175"/>
      <c r="G6" s="175"/>
      <c r="H6" s="175"/>
      <c r="I6" s="175"/>
      <c r="J6" s="176"/>
    </row>
    <row r="7" spans="1:13" ht="19.2" customHeight="1" x14ac:dyDescent="0.2">
      <c r="A7" s="70" t="s">
        <v>6</v>
      </c>
      <c r="B7" s="71"/>
      <c r="C7" s="177" t="s">
        <v>50</v>
      </c>
      <c r="D7" s="178"/>
      <c r="E7" s="178"/>
      <c r="F7" s="178"/>
      <c r="G7" s="178"/>
      <c r="H7" s="178"/>
      <c r="I7" s="178"/>
      <c r="J7" s="179"/>
      <c r="L7" s="1" t="s">
        <v>87</v>
      </c>
    </row>
    <row r="8" spans="1:13" ht="19.2" customHeight="1" thickBot="1" x14ac:dyDescent="0.25">
      <c r="A8" s="95" t="s">
        <v>34</v>
      </c>
      <c r="B8" s="96"/>
      <c r="C8" s="97">
        <v>45595</v>
      </c>
      <c r="D8" s="97"/>
      <c r="E8" s="97"/>
      <c r="F8" s="98" t="s">
        <v>35</v>
      </c>
      <c r="G8" s="98"/>
      <c r="H8" s="99">
        <v>45000</v>
      </c>
      <c r="I8" s="99"/>
      <c r="J8" s="100"/>
    </row>
    <row r="9" spans="1:13" ht="6" customHeight="1" thickBot="1" x14ac:dyDescent="0.25">
      <c r="A9" s="43"/>
      <c r="B9" s="43"/>
      <c r="C9" s="43"/>
      <c r="D9" s="43"/>
      <c r="E9" s="43"/>
      <c r="F9" s="43"/>
      <c r="G9" s="43"/>
      <c r="H9" s="43"/>
      <c r="I9" s="43"/>
      <c r="J9" s="43"/>
    </row>
    <row r="10" spans="1:13" ht="14.4" customHeight="1" x14ac:dyDescent="0.2">
      <c r="A10" s="83" t="s">
        <v>7</v>
      </c>
      <c r="B10" s="84"/>
      <c r="C10" s="84" t="s">
        <v>8</v>
      </c>
      <c r="D10" s="84"/>
      <c r="E10" s="84"/>
      <c r="F10" s="84" t="s">
        <v>9</v>
      </c>
      <c r="G10" s="84"/>
      <c r="H10" s="84"/>
      <c r="I10" s="84" t="s">
        <v>10</v>
      </c>
      <c r="J10" s="88"/>
    </row>
    <row r="11" spans="1:13" ht="14.4" customHeight="1" x14ac:dyDescent="0.2">
      <c r="A11" s="70"/>
      <c r="B11" s="71"/>
      <c r="C11" s="71"/>
      <c r="D11" s="71"/>
      <c r="E11" s="71"/>
      <c r="F11" s="71" t="s">
        <v>26</v>
      </c>
      <c r="G11" s="71"/>
      <c r="H11" s="71"/>
      <c r="I11" s="71"/>
      <c r="J11" s="89"/>
    </row>
    <row r="12" spans="1:13" ht="16.2" customHeight="1" x14ac:dyDescent="0.2">
      <c r="A12" s="90" t="s">
        <v>37</v>
      </c>
      <c r="B12" s="91"/>
      <c r="C12" s="181" t="s">
        <v>44</v>
      </c>
      <c r="D12" s="181"/>
      <c r="E12" s="181"/>
      <c r="F12" s="71" t="s">
        <v>53</v>
      </c>
      <c r="G12" s="71"/>
      <c r="H12" s="71"/>
      <c r="I12" s="93">
        <v>20000</v>
      </c>
      <c r="J12" s="94"/>
      <c r="M12" s="1" t="s">
        <v>68</v>
      </c>
    </row>
    <row r="13" spans="1:13" ht="16.2" customHeight="1" x14ac:dyDescent="0.2">
      <c r="A13" s="90"/>
      <c r="B13" s="91"/>
      <c r="C13" s="181"/>
      <c r="D13" s="181"/>
      <c r="E13" s="181"/>
      <c r="F13" s="71" t="s">
        <v>56</v>
      </c>
      <c r="G13" s="71"/>
      <c r="H13" s="71"/>
      <c r="I13" s="93"/>
      <c r="J13" s="94"/>
    </row>
    <row r="14" spans="1:13" ht="16.2" customHeight="1" x14ac:dyDescent="0.2">
      <c r="A14" s="90" t="s">
        <v>38</v>
      </c>
      <c r="B14" s="91"/>
      <c r="C14" s="181" t="s">
        <v>39</v>
      </c>
      <c r="D14" s="181"/>
      <c r="E14" s="181"/>
      <c r="F14" s="71" t="s">
        <v>54</v>
      </c>
      <c r="G14" s="71"/>
      <c r="H14" s="71"/>
      <c r="I14" s="93">
        <v>5000</v>
      </c>
      <c r="J14" s="94"/>
    </row>
    <row r="15" spans="1:13" ht="16.2" customHeight="1" x14ac:dyDescent="0.2">
      <c r="A15" s="90"/>
      <c r="B15" s="91"/>
      <c r="C15" s="181"/>
      <c r="D15" s="181"/>
      <c r="E15" s="181"/>
      <c r="F15" s="71" t="s">
        <v>57</v>
      </c>
      <c r="G15" s="71"/>
      <c r="H15" s="71"/>
      <c r="I15" s="93"/>
      <c r="J15" s="94"/>
    </row>
    <row r="16" spans="1:13" ht="16.2" customHeight="1" x14ac:dyDescent="0.2">
      <c r="A16" s="90" t="s">
        <v>38</v>
      </c>
      <c r="B16" s="91"/>
      <c r="C16" s="181" t="s">
        <v>40</v>
      </c>
      <c r="D16" s="181"/>
      <c r="E16" s="181"/>
      <c r="F16" s="71" t="s">
        <v>54</v>
      </c>
      <c r="G16" s="71"/>
      <c r="H16" s="71"/>
      <c r="I16" s="93">
        <v>6000</v>
      </c>
      <c r="J16" s="94"/>
    </row>
    <row r="17" spans="1:13" ht="16.2" customHeight="1" x14ac:dyDescent="0.2">
      <c r="A17" s="90"/>
      <c r="B17" s="91"/>
      <c r="C17" s="181"/>
      <c r="D17" s="181"/>
      <c r="E17" s="181"/>
      <c r="F17" s="71" t="s">
        <v>58</v>
      </c>
      <c r="G17" s="71"/>
      <c r="H17" s="71"/>
      <c r="I17" s="93"/>
      <c r="J17" s="94"/>
    </row>
    <row r="18" spans="1:13" ht="16.2" customHeight="1" x14ac:dyDescent="0.2">
      <c r="A18" s="90" t="s">
        <v>38</v>
      </c>
      <c r="B18" s="91"/>
      <c r="C18" s="181" t="s">
        <v>41</v>
      </c>
      <c r="D18" s="181"/>
      <c r="E18" s="181"/>
      <c r="F18" s="71" t="s">
        <v>54</v>
      </c>
      <c r="G18" s="71"/>
      <c r="H18" s="71"/>
      <c r="I18" s="93">
        <v>6500</v>
      </c>
      <c r="J18" s="94"/>
    </row>
    <row r="19" spans="1:13" ht="16.2" customHeight="1" x14ac:dyDescent="0.2">
      <c r="A19" s="90"/>
      <c r="B19" s="91"/>
      <c r="C19" s="181"/>
      <c r="D19" s="181"/>
      <c r="E19" s="181"/>
      <c r="F19" s="71" t="s">
        <v>59</v>
      </c>
      <c r="G19" s="71"/>
      <c r="H19" s="71"/>
      <c r="I19" s="93"/>
      <c r="J19" s="94"/>
    </row>
    <row r="20" spans="1:13" ht="16.2" customHeight="1" x14ac:dyDescent="0.2">
      <c r="A20" s="90" t="s">
        <v>42</v>
      </c>
      <c r="B20" s="91"/>
      <c r="C20" s="181" t="s">
        <v>43</v>
      </c>
      <c r="D20" s="181"/>
      <c r="E20" s="181"/>
      <c r="F20" s="71" t="s">
        <v>55</v>
      </c>
      <c r="G20" s="71"/>
      <c r="H20" s="71"/>
      <c r="I20" s="93">
        <v>30000</v>
      </c>
      <c r="J20" s="94"/>
    </row>
    <row r="21" spans="1:13" ht="16.2" customHeight="1" x14ac:dyDescent="0.2">
      <c r="A21" s="90"/>
      <c r="B21" s="91"/>
      <c r="C21" s="181"/>
      <c r="D21" s="181"/>
      <c r="E21" s="181"/>
      <c r="F21" s="71" t="s">
        <v>60</v>
      </c>
      <c r="G21" s="71"/>
      <c r="H21" s="71"/>
      <c r="I21" s="93"/>
      <c r="J21" s="94"/>
    </row>
    <row r="22" spans="1:13" ht="16.2" customHeight="1" x14ac:dyDescent="0.2">
      <c r="A22" s="90"/>
      <c r="B22" s="91"/>
      <c r="C22" s="181"/>
      <c r="D22" s="181"/>
      <c r="E22" s="181"/>
      <c r="F22" s="71"/>
      <c r="G22" s="71"/>
      <c r="H22" s="71"/>
      <c r="I22" s="93"/>
      <c r="J22" s="94"/>
    </row>
    <row r="23" spans="1:13" ht="16.2" customHeight="1" x14ac:dyDescent="0.2">
      <c r="A23" s="90"/>
      <c r="B23" s="91"/>
      <c r="C23" s="181"/>
      <c r="D23" s="181"/>
      <c r="E23" s="181"/>
      <c r="F23" s="71"/>
      <c r="G23" s="71"/>
      <c r="H23" s="71"/>
      <c r="I23" s="93"/>
      <c r="J23" s="94"/>
    </row>
    <row r="24" spans="1:13" ht="16.2" customHeight="1" x14ac:dyDescent="0.2">
      <c r="A24" s="90"/>
      <c r="B24" s="91"/>
      <c r="C24" s="181"/>
      <c r="D24" s="181"/>
      <c r="E24" s="181"/>
      <c r="F24" s="71"/>
      <c r="G24" s="71"/>
      <c r="H24" s="71"/>
      <c r="I24" s="93"/>
      <c r="J24" s="94"/>
    </row>
    <row r="25" spans="1:13" ht="16.2" customHeight="1" thickBot="1" x14ac:dyDescent="0.25">
      <c r="A25" s="104"/>
      <c r="B25" s="105"/>
      <c r="C25" s="182"/>
      <c r="D25" s="182"/>
      <c r="E25" s="182"/>
      <c r="F25" s="183"/>
      <c r="G25" s="183"/>
      <c r="H25" s="183"/>
      <c r="I25" s="107"/>
      <c r="J25" s="108"/>
    </row>
    <row r="26" spans="1:13" ht="13.2" customHeight="1" thickTop="1" x14ac:dyDescent="0.2">
      <c r="A26" s="109" t="s">
        <v>11</v>
      </c>
      <c r="B26" s="110"/>
      <c r="C26" s="113">
        <f>SUM(I12:J25)</f>
        <v>67500</v>
      </c>
      <c r="D26" s="113"/>
      <c r="E26" s="113"/>
      <c r="F26" s="110" t="s">
        <v>12</v>
      </c>
      <c r="G26" s="110" t="str">
        <f>IF(H5="","",IF(H5="１割","９割",IF(H5="２割","８割","７割")))</f>
        <v>９割</v>
      </c>
      <c r="H26" s="113">
        <f>IF(C26&lt;=(100000-H8),IF(G26="９割",ROUNDDOWN(C26*0.9,0),IF(G26="８割",ROUNDDOWN(C26*0.8,0),ROUNDDOWN(C26*0.7,0))),IF(G26="９割",ROUNDDOWN((100000-H8)*0.9,0),IF(G26="８割",ROUNDDOWN((100000-H8)*0.8,0),ROUNDDOWN((100000-H8)*0.7,0))))</f>
        <v>49500</v>
      </c>
      <c r="I26" s="113"/>
      <c r="J26" s="117"/>
      <c r="L26" s="1" t="s">
        <v>65</v>
      </c>
    </row>
    <row r="27" spans="1:13" ht="13.2" customHeight="1" thickBot="1" x14ac:dyDescent="0.25">
      <c r="A27" s="111"/>
      <c r="B27" s="112"/>
      <c r="C27" s="114"/>
      <c r="D27" s="114"/>
      <c r="E27" s="114"/>
      <c r="F27" s="112"/>
      <c r="G27" s="112"/>
      <c r="H27" s="114"/>
      <c r="I27" s="114"/>
      <c r="J27" s="118"/>
    </row>
    <row r="28" spans="1:13" ht="6" customHeight="1" thickBot="1" x14ac:dyDescent="0.25"/>
    <row r="29" spans="1:13" ht="3" customHeight="1" x14ac:dyDescent="0.2">
      <c r="A29" s="2"/>
      <c r="B29" s="3"/>
      <c r="C29" s="3"/>
      <c r="D29" s="3"/>
      <c r="E29" s="3"/>
      <c r="F29" s="3"/>
      <c r="G29" s="3"/>
      <c r="H29" s="3"/>
      <c r="I29" s="3"/>
      <c r="J29" s="4"/>
    </row>
    <row r="30" spans="1:13" x14ac:dyDescent="0.2">
      <c r="A30" s="5" t="s">
        <v>27</v>
      </c>
      <c r="B30" s="6"/>
      <c r="C30" s="6"/>
      <c r="D30" s="6"/>
      <c r="E30" s="6"/>
      <c r="F30" s="6"/>
      <c r="G30" s="6"/>
      <c r="H30" s="6"/>
      <c r="I30" s="6"/>
      <c r="J30" s="7"/>
      <c r="M30" s="1" t="s">
        <v>66</v>
      </c>
    </row>
    <row r="31" spans="1:13" ht="3" customHeight="1" x14ac:dyDescent="0.2">
      <c r="A31" s="5"/>
      <c r="B31" s="6"/>
      <c r="C31" s="6"/>
      <c r="D31" s="6"/>
      <c r="E31" s="6"/>
      <c r="F31" s="6"/>
      <c r="G31" s="6"/>
      <c r="H31" s="6"/>
      <c r="I31" s="6"/>
      <c r="J31" s="7"/>
    </row>
    <row r="32" spans="1:13" ht="12.6" customHeight="1" x14ac:dyDescent="0.2">
      <c r="A32" s="101" t="s">
        <v>31</v>
      </c>
      <c r="B32" s="102"/>
      <c r="C32" s="102"/>
      <c r="D32" s="102"/>
      <c r="E32" s="102"/>
      <c r="F32" s="102"/>
      <c r="G32" s="102"/>
      <c r="H32" s="102"/>
      <c r="I32" s="102"/>
      <c r="J32" s="103"/>
      <c r="M32" s="1" t="s">
        <v>67</v>
      </c>
    </row>
    <row r="33" spans="1:10" x14ac:dyDescent="0.2">
      <c r="A33" s="101"/>
      <c r="B33" s="102"/>
      <c r="C33" s="102"/>
      <c r="D33" s="102"/>
      <c r="E33" s="102"/>
      <c r="F33" s="102"/>
      <c r="G33" s="102"/>
      <c r="H33" s="102"/>
      <c r="I33" s="102"/>
      <c r="J33" s="103"/>
    </row>
    <row r="34" spans="1:10" x14ac:dyDescent="0.2">
      <c r="A34" s="38"/>
      <c r="B34" s="39"/>
      <c r="C34" s="39"/>
      <c r="D34" s="39"/>
      <c r="E34" s="39"/>
      <c r="F34" s="39"/>
      <c r="G34" s="39"/>
      <c r="H34" s="39"/>
      <c r="I34" s="39"/>
      <c r="J34" s="40"/>
    </row>
    <row r="35" spans="1:10" x14ac:dyDescent="0.2">
      <c r="A35" s="119" t="s">
        <v>23</v>
      </c>
      <c r="B35" s="120"/>
      <c r="C35" s="120"/>
      <c r="D35" s="120"/>
      <c r="E35" s="6"/>
      <c r="F35" s="6"/>
      <c r="G35" s="6"/>
      <c r="H35" s="6"/>
      <c r="I35" s="6"/>
      <c r="J35" s="7"/>
    </row>
    <row r="36" spans="1:10" ht="3" customHeight="1" x14ac:dyDescent="0.2">
      <c r="A36" s="41"/>
      <c r="B36" s="42"/>
      <c r="C36" s="42"/>
      <c r="D36" s="42"/>
      <c r="E36" s="6"/>
      <c r="F36" s="6"/>
      <c r="G36" s="6"/>
      <c r="H36" s="6"/>
      <c r="I36" s="6"/>
      <c r="J36" s="7"/>
    </row>
    <row r="37" spans="1:10" ht="13.2" thickBot="1" x14ac:dyDescent="0.25">
      <c r="A37" s="8"/>
      <c r="B37" s="9"/>
      <c r="C37" s="121" t="s">
        <v>13</v>
      </c>
      <c r="D37" s="121"/>
      <c r="E37" s="42" t="s">
        <v>15</v>
      </c>
      <c r="F37" s="10"/>
      <c r="G37" s="10"/>
      <c r="H37" s="10"/>
      <c r="I37" s="10"/>
      <c r="J37" s="7"/>
    </row>
    <row r="38" spans="1:10" ht="3" customHeight="1" x14ac:dyDescent="0.2">
      <c r="A38" s="11"/>
      <c r="B38" s="43"/>
      <c r="C38" s="42"/>
      <c r="D38" s="6"/>
      <c r="E38" s="6"/>
      <c r="F38" s="6"/>
      <c r="G38" s="6"/>
      <c r="H38" s="6"/>
      <c r="I38" s="6"/>
      <c r="J38" s="7"/>
    </row>
    <row r="39" spans="1:10" x14ac:dyDescent="0.2">
      <c r="A39" s="8"/>
      <c r="B39" s="9"/>
      <c r="C39" s="121" t="s">
        <v>14</v>
      </c>
      <c r="D39" s="121"/>
      <c r="E39" s="6"/>
      <c r="F39" s="6" t="s">
        <v>16</v>
      </c>
      <c r="G39" s="6"/>
      <c r="H39" s="6"/>
      <c r="I39" s="6"/>
      <c r="J39" s="7"/>
    </row>
    <row r="40" spans="1:10" ht="3" customHeight="1" x14ac:dyDescent="0.2">
      <c r="A40" s="5"/>
      <c r="B40" s="6"/>
      <c r="C40" s="6"/>
      <c r="D40" s="6"/>
      <c r="E40" s="6"/>
      <c r="F40" s="6"/>
      <c r="G40" s="6"/>
      <c r="H40" s="6"/>
      <c r="I40" s="6"/>
      <c r="J40" s="7"/>
    </row>
    <row r="41" spans="1:10" x14ac:dyDescent="0.2">
      <c r="A41" s="122" t="s">
        <v>24</v>
      </c>
      <c r="B41" s="123"/>
      <c r="C41" s="123"/>
      <c r="D41" s="123"/>
      <c r="E41" s="123"/>
      <c r="F41" s="123"/>
      <c r="G41" s="123"/>
      <c r="H41" s="123"/>
      <c r="I41" s="123"/>
      <c r="J41" s="124"/>
    </row>
    <row r="42" spans="1:10" x14ac:dyDescent="0.2">
      <c r="A42" s="122"/>
      <c r="B42" s="123"/>
      <c r="C42" s="123"/>
      <c r="D42" s="123"/>
      <c r="E42" s="123"/>
      <c r="F42" s="123"/>
      <c r="G42" s="123"/>
      <c r="H42" s="123"/>
      <c r="I42" s="123"/>
      <c r="J42" s="124"/>
    </row>
    <row r="43" spans="1:10" x14ac:dyDescent="0.2">
      <c r="A43" s="5" t="s">
        <v>30</v>
      </c>
      <c r="B43" s="44"/>
      <c r="C43" s="44"/>
      <c r="D43" s="44"/>
      <c r="E43" s="44"/>
      <c r="F43" s="44"/>
      <c r="G43" s="44"/>
      <c r="H43" s="44"/>
      <c r="I43" s="44"/>
      <c r="J43" s="45"/>
    </row>
    <row r="44" spans="1:10" ht="3" customHeight="1" thickBot="1" x14ac:dyDescent="0.25">
      <c r="A44" s="12"/>
      <c r="B44" s="10"/>
      <c r="C44" s="10"/>
      <c r="D44" s="10"/>
      <c r="E44" s="10"/>
      <c r="F44" s="10"/>
      <c r="G44" s="10"/>
      <c r="H44" s="10"/>
      <c r="I44" s="10"/>
      <c r="J44" s="13"/>
    </row>
    <row r="45" spans="1:10" ht="6" customHeight="1" x14ac:dyDescent="0.2"/>
    <row r="46" spans="1:10" x14ac:dyDescent="0.2">
      <c r="A46" s="1" t="s">
        <v>25</v>
      </c>
    </row>
    <row r="47" spans="1:10" x14ac:dyDescent="0.2">
      <c r="A47" s="1" t="s">
        <v>109</v>
      </c>
    </row>
    <row r="48" spans="1:10" x14ac:dyDescent="0.2">
      <c r="A48" s="1" t="s">
        <v>28</v>
      </c>
    </row>
    <row r="49" spans="1:13" x14ac:dyDescent="0.2">
      <c r="A49" s="1" t="s">
        <v>29</v>
      </c>
    </row>
    <row r="50" spans="1:13" x14ac:dyDescent="0.2">
      <c r="A50" s="1" t="s">
        <v>17</v>
      </c>
    </row>
    <row r="51" spans="1:13" x14ac:dyDescent="0.2">
      <c r="A51" s="1" t="s">
        <v>18</v>
      </c>
    </row>
    <row r="52" spans="1:13" x14ac:dyDescent="0.2">
      <c r="A52" s="1" t="s">
        <v>45</v>
      </c>
    </row>
    <row r="53" spans="1:13" x14ac:dyDescent="0.2">
      <c r="A53" s="1" t="s">
        <v>32</v>
      </c>
    </row>
    <row r="54" spans="1:13" ht="6" customHeight="1" thickBot="1" x14ac:dyDescent="0.25"/>
    <row r="55" spans="1:13" ht="15" customHeight="1" x14ac:dyDescent="0.2">
      <c r="A55" s="125" t="s">
        <v>19</v>
      </c>
      <c r="B55" s="128" t="s">
        <v>20</v>
      </c>
      <c r="C55" s="84"/>
      <c r="D55" s="184" t="s">
        <v>61</v>
      </c>
      <c r="E55" s="184"/>
      <c r="F55" s="184"/>
      <c r="G55" s="184"/>
      <c r="H55" s="184"/>
      <c r="I55" s="184"/>
      <c r="J55" s="185"/>
      <c r="M55" s="1" t="s">
        <v>68</v>
      </c>
    </row>
    <row r="56" spans="1:13" ht="15" customHeight="1" x14ac:dyDescent="0.2">
      <c r="A56" s="126"/>
      <c r="B56" s="129"/>
      <c r="C56" s="71"/>
      <c r="D56" s="175"/>
      <c r="E56" s="175"/>
      <c r="F56" s="175"/>
      <c r="G56" s="175"/>
      <c r="H56" s="175"/>
      <c r="I56" s="175"/>
      <c r="J56" s="176"/>
    </row>
    <row r="57" spans="1:13" ht="15" customHeight="1" x14ac:dyDescent="0.2">
      <c r="A57" s="126"/>
      <c r="B57" s="129" t="s">
        <v>110</v>
      </c>
      <c r="C57" s="71"/>
      <c r="D57" s="175" t="s">
        <v>62</v>
      </c>
      <c r="E57" s="175"/>
      <c r="F57" s="175"/>
      <c r="G57" s="175"/>
      <c r="H57" s="175"/>
      <c r="I57" s="175"/>
      <c r="J57" s="176"/>
    </row>
    <row r="58" spans="1:13" ht="15" customHeight="1" x14ac:dyDescent="0.2">
      <c r="A58" s="126"/>
      <c r="B58" s="129"/>
      <c r="C58" s="71"/>
      <c r="D58" s="175"/>
      <c r="E58" s="175"/>
      <c r="F58" s="175"/>
      <c r="G58" s="175"/>
      <c r="H58" s="175"/>
      <c r="I58" s="175"/>
      <c r="J58" s="176"/>
    </row>
    <row r="59" spans="1:13" ht="15" customHeight="1" x14ac:dyDescent="0.2">
      <c r="A59" s="126"/>
      <c r="B59" s="129" t="s">
        <v>2</v>
      </c>
      <c r="C59" s="71"/>
      <c r="D59" s="175" t="s">
        <v>63</v>
      </c>
      <c r="E59" s="175"/>
      <c r="F59" s="175"/>
      <c r="G59" s="175"/>
      <c r="H59" s="175"/>
      <c r="I59" s="175"/>
      <c r="J59" s="176"/>
      <c r="L59" s="1" t="s">
        <v>87</v>
      </c>
    </row>
    <row r="60" spans="1:13" ht="15" customHeight="1" x14ac:dyDescent="0.2">
      <c r="A60" s="126"/>
      <c r="B60" s="129"/>
      <c r="C60" s="71"/>
      <c r="D60" s="175"/>
      <c r="E60" s="175"/>
      <c r="F60" s="175"/>
      <c r="G60" s="175"/>
      <c r="H60" s="175"/>
      <c r="I60" s="175"/>
      <c r="J60" s="176"/>
    </row>
    <row r="61" spans="1:13" ht="16.2" customHeight="1" x14ac:dyDescent="0.2">
      <c r="A61" s="126"/>
      <c r="B61" s="129" t="s">
        <v>21</v>
      </c>
      <c r="C61" s="71"/>
      <c r="D61" s="186" t="s">
        <v>64</v>
      </c>
      <c r="E61" s="186"/>
      <c r="F61" s="186"/>
      <c r="G61" s="186"/>
      <c r="H61" s="186"/>
      <c r="I61" s="186"/>
      <c r="J61" s="187"/>
    </row>
    <row r="62" spans="1:13" ht="16.2" customHeight="1" thickBot="1" x14ac:dyDescent="0.25">
      <c r="A62" s="127"/>
      <c r="B62" s="136" t="s">
        <v>22</v>
      </c>
      <c r="C62" s="112"/>
      <c r="D62" s="188" t="s">
        <v>64</v>
      </c>
      <c r="E62" s="188"/>
      <c r="F62" s="188"/>
      <c r="G62" s="188"/>
      <c r="H62" s="188"/>
      <c r="I62" s="188"/>
      <c r="J62" s="189"/>
    </row>
  </sheetData>
  <sheetProtection password="8948" sheet="1" objects="1" scenarios="1"/>
  <mergeCells count="80">
    <mergeCell ref="A35:D35"/>
    <mergeCell ref="C37:D37"/>
    <mergeCell ref="C39:D39"/>
    <mergeCell ref="A41:J42"/>
    <mergeCell ref="A55:A62"/>
    <mergeCell ref="B55:C56"/>
    <mergeCell ref="D55:J56"/>
    <mergeCell ref="B57:C58"/>
    <mergeCell ref="D57:J58"/>
    <mergeCell ref="B59:C60"/>
    <mergeCell ref="D59:J60"/>
    <mergeCell ref="B61:C61"/>
    <mergeCell ref="D61:J61"/>
    <mergeCell ref="B62:C62"/>
    <mergeCell ref="D62:J62"/>
    <mergeCell ref="A32:J33"/>
    <mergeCell ref="A22:B23"/>
    <mergeCell ref="C22:E23"/>
    <mergeCell ref="F22:H22"/>
    <mergeCell ref="I22:J23"/>
    <mergeCell ref="F23:H23"/>
    <mergeCell ref="A24:B25"/>
    <mergeCell ref="C24:E25"/>
    <mergeCell ref="F24:H24"/>
    <mergeCell ref="I24:J25"/>
    <mergeCell ref="F25:H25"/>
    <mergeCell ref="A26:B27"/>
    <mergeCell ref="C26:E27"/>
    <mergeCell ref="F26:F27"/>
    <mergeCell ref="G26:G27"/>
    <mergeCell ref="H26:J27"/>
    <mergeCell ref="F15:H15"/>
    <mergeCell ref="A20:B21"/>
    <mergeCell ref="C20:E21"/>
    <mergeCell ref="F20:H20"/>
    <mergeCell ref="I20:J21"/>
    <mergeCell ref="F21:H21"/>
    <mergeCell ref="A18:B19"/>
    <mergeCell ref="C18:E19"/>
    <mergeCell ref="F18:H18"/>
    <mergeCell ref="I18:J19"/>
    <mergeCell ref="F19:H19"/>
    <mergeCell ref="A8:B8"/>
    <mergeCell ref="C8:E8"/>
    <mergeCell ref="F8:G8"/>
    <mergeCell ref="A16:B17"/>
    <mergeCell ref="C16:E17"/>
    <mergeCell ref="F16:H16"/>
    <mergeCell ref="A10:B11"/>
    <mergeCell ref="C10:E11"/>
    <mergeCell ref="F10:H10"/>
    <mergeCell ref="H8:J8"/>
    <mergeCell ref="I16:J17"/>
    <mergeCell ref="F17:H17"/>
    <mergeCell ref="A14:B15"/>
    <mergeCell ref="C14:E15"/>
    <mergeCell ref="F14:H14"/>
    <mergeCell ref="I14:J15"/>
    <mergeCell ref="I10:J11"/>
    <mergeCell ref="F11:H11"/>
    <mergeCell ref="A12:B13"/>
    <mergeCell ref="C12:E13"/>
    <mergeCell ref="F12:H12"/>
    <mergeCell ref="I12:J13"/>
    <mergeCell ref="F13:H13"/>
    <mergeCell ref="A1:J1"/>
    <mergeCell ref="A3:B3"/>
    <mergeCell ref="C3:E3"/>
    <mergeCell ref="F3:G3"/>
    <mergeCell ref="H3:J3"/>
    <mergeCell ref="A6:B6"/>
    <mergeCell ref="C6:J6"/>
    <mergeCell ref="A7:B7"/>
    <mergeCell ref="C7:J7"/>
    <mergeCell ref="A4:B5"/>
    <mergeCell ref="C4:E5"/>
    <mergeCell ref="F4:G4"/>
    <mergeCell ref="H4:J4"/>
    <mergeCell ref="F5:G5"/>
    <mergeCell ref="H5:J5"/>
  </mergeCells>
  <phoneticPr fontId="1"/>
  <dataValidations count="2">
    <dataValidation type="list" allowBlank="1" showInputMessage="1" showErrorMessage="1" sqref="A12 A14:B14 A16:B16 A18:B18 A20:B20 A22:B22 A24:B24">
      <formula1>"腰掛便座,入浴補助用具,スロープ,歩行補助つえ,移動用リフトのつり具の部分,簡易浴槽,自動排泄装置の交換部品,排泄予測支援機器,歩行器"</formula1>
    </dataValidation>
    <dataValidation type="list" allowBlank="1" showInputMessage="1" showErrorMessage="1" sqref="H5:J5">
      <formula1>"１割,２割,３割"</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留意事項</vt:lpstr>
      <vt:lpstr>データ(受領委任)</vt:lpstr>
      <vt:lpstr>【提出様式】受領委任払い用のみ</vt:lpstr>
      <vt:lpstr>【提出様式】受領委任払い用+請求書（参考例）</vt:lpstr>
      <vt:lpstr>【記入例】受領委任払い用</vt:lpstr>
      <vt:lpstr>'【提出様式】受領委任払い用+請求書（参考例）'!Print_Area</vt:lpstr>
      <vt:lpstr>【提出様式】受領委任払い用のみ!Print_Area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2025-06-11T01:57:40Z</cp:lastPrinted>
  <dcterms:created xsi:type="dcterms:W3CDTF">2024-10-24T06:27:08Z</dcterms:created>
  <dcterms:modified xsi:type="dcterms:W3CDTF">2025-06-19T14:02:13Z</dcterms:modified>
</cp:coreProperties>
</file>