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Z:\T05障害福祉\1.ケースファイル（日生具・ストマ）\3.毎年度で更新しないもの（マニュアル等）\電子申請（日生具）\"/>
    </mc:Choice>
  </mc:AlternateContent>
  <xr:revisionPtr revIDLastSave="0" documentId="8_{C409A86B-3732-4D59-B09F-FAF251F30791}" xr6:coauthVersionLast="47" xr6:coauthVersionMax="47" xr10:uidLastSave="{00000000-0000-0000-0000-000000000000}"/>
  <bookViews>
    <workbookView xWindow="-110" yWindow="-110" windowWidth="19420" windowHeight="11500" xr2:uid="{00000000-000D-0000-FFFF-FFFF00000000}"/>
  </bookViews>
  <sheets>
    <sheet name="R8計算シート" sheetId="12" r:id="rId1"/>
    <sheet name="データ" sheetId="11" state="hidden" r:id="rId2"/>
  </sheets>
  <definedNames>
    <definedName name="_xlnm.Print_Area" localSheetId="0">'R8計算シート'!$A$1:$F$67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0" i="12" l="1"/>
  <c r="A55" i="12"/>
  <c r="A38" i="12"/>
  <c r="B34" i="12"/>
  <c r="B17" i="12"/>
  <c r="B67" i="12"/>
  <c r="A67" i="12"/>
  <c r="B51" i="12"/>
  <c r="A21" i="12"/>
  <c r="E21" i="12" l="1"/>
  <c r="C21" i="12"/>
  <c r="A23" i="12" s="1"/>
  <c r="E38" i="12"/>
  <c r="C38" i="12"/>
  <c r="C55" i="12"/>
  <c r="D67" i="12"/>
  <c r="E55" i="12"/>
  <c r="A57" i="12" l="1"/>
  <c r="A40" i="12"/>
  <c r="D60" i="12" s="1"/>
  <c r="C67" i="12" s="1"/>
  <c r="E67" i="12" s="1"/>
  <c r="F67" i="12" s="1"/>
</calcChain>
</file>

<file path=xl/sharedStrings.xml><?xml version="1.0" encoding="utf-8"?>
<sst xmlns="http://schemas.openxmlformats.org/spreadsheetml/2006/main" count="89" uniqueCount="53">
  <si>
    <t>給与所得控除後の金額</t>
    <rPh sb="0" eb="2">
      <t>キュウヨ</t>
    </rPh>
    <rPh sb="2" eb="4">
      <t>ショトク</t>
    </rPh>
    <rPh sb="4" eb="7">
      <t>コウジョゴ</t>
    </rPh>
    <rPh sb="8" eb="10">
      <t>キンガク</t>
    </rPh>
    <phoneticPr fontId="3"/>
  </si>
  <si>
    <t>所得控除の額の合計額</t>
    <rPh sb="0" eb="2">
      <t>ショトク</t>
    </rPh>
    <rPh sb="2" eb="4">
      <t>コウジョ</t>
    </rPh>
    <rPh sb="5" eb="6">
      <t>ガク</t>
    </rPh>
    <rPh sb="7" eb="9">
      <t>ゴウケイ</t>
    </rPh>
    <rPh sb="9" eb="10">
      <t>ガク</t>
    </rPh>
    <phoneticPr fontId="3"/>
  </si>
  <si>
    <t>課税される所得金額</t>
    <rPh sb="0" eb="2">
      <t>カゼイ</t>
    </rPh>
    <rPh sb="5" eb="7">
      <t>ショトク</t>
    </rPh>
    <rPh sb="7" eb="9">
      <t>キンガク</t>
    </rPh>
    <phoneticPr fontId="3"/>
  </si>
  <si>
    <t>控除廃止前想定課税所得</t>
    <rPh sb="0" eb="2">
      <t>コウジョ</t>
    </rPh>
    <rPh sb="2" eb="4">
      <t>ハイシ</t>
    </rPh>
    <rPh sb="4" eb="5">
      <t>マエ</t>
    </rPh>
    <rPh sb="5" eb="7">
      <t>ソウテイ</t>
    </rPh>
    <rPh sb="7" eb="9">
      <t>カゼイ</t>
    </rPh>
    <rPh sb="9" eb="11">
      <t>ショトク</t>
    </rPh>
    <phoneticPr fontId="3"/>
  </si>
  <si>
    <t>想定適応税率</t>
    <rPh sb="0" eb="2">
      <t>ソウテイ</t>
    </rPh>
    <rPh sb="2" eb="4">
      <t>テキオウ</t>
    </rPh>
    <rPh sb="4" eb="6">
      <t>ゼイリツ</t>
    </rPh>
    <phoneticPr fontId="3"/>
  </si>
  <si>
    <t>想定税率</t>
    <rPh sb="0" eb="4">
      <t>ソウテイゼイリツ</t>
    </rPh>
    <phoneticPr fontId="3"/>
  </si>
  <si>
    <t>速算控除</t>
    <rPh sb="0" eb="1">
      <t>ハヤ</t>
    </rPh>
    <rPh sb="2" eb="4">
      <t>コウジョ</t>
    </rPh>
    <phoneticPr fontId="3"/>
  </si>
  <si>
    <t>想定課税所得（自）</t>
    <rPh sb="0" eb="2">
      <t>ソウテイ</t>
    </rPh>
    <rPh sb="2" eb="4">
      <t>カゼイ</t>
    </rPh>
    <rPh sb="4" eb="6">
      <t>ショトク</t>
    </rPh>
    <rPh sb="7" eb="8">
      <t>ジ</t>
    </rPh>
    <phoneticPr fontId="3"/>
  </si>
  <si>
    <t>速算控除額</t>
    <rPh sb="0" eb="1">
      <t>ハヤ</t>
    </rPh>
    <rPh sb="2" eb="4">
      <t>コウジョ</t>
    </rPh>
    <rPh sb="4" eb="5">
      <t>ガク</t>
    </rPh>
    <phoneticPr fontId="3"/>
  </si>
  <si>
    <t>【自動計算項目】</t>
    <rPh sb="1" eb="3">
      <t>ジドウ</t>
    </rPh>
    <rPh sb="3" eb="5">
      <t>ケイサン</t>
    </rPh>
    <rPh sb="5" eb="7">
      <t>コウモク</t>
    </rPh>
    <phoneticPr fontId="3"/>
  </si>
  <si>
    <t>×</t>
    <phoneticPr fontId="3"/>
  </si>
  <si>
    <t>－</t>
    <phoneticPr fontId="3"/>
  </si>
  <si>
    <t>控除廃止前想定所得税額</t>
    <rPh sb="0" eb="2">
      <t>コウジョ</t>
    </rPh>
    <rPh sb="2" eb="4">
      <t>ハイシ</t>
    </rPh>
    <rPh sb="4" eb="5">
      <t>マエ</t>
    </rPh>
    <rPh sb="5" eb="7">
      <t>ソウテイ</t>
    </rPh>
    <rPh sb="7" eb="9">
      <t>ショトク</t>
    </rPh>
    <rPh sb="9" eb="10">
      <t>ゼイ</t>
    </rPh>
    <rPh sb="10" eb="11">
      <t>ガク</t>
    </rPh>
    <phoneticPr fontId="3"/>
  </si>
  <si>
    <t>１．扶養対象人数を入力してください</t>
    <rPh sb="2" eb="6">
      <t>フヨウタイショウ</t>
    </rPh>
    <rPh sb="6" eb="8">
      <t>ニンズウ</t>
    </rPh>
    <rPh sb="9" eb="11">
      <t>ニュウリョク</t>
    </rPh>
    <phoneticPr fontId="3"/>
  </si>
  <si>
    <t>２．源泉徴収票・確定申告書から課税所得等を入力してください</t>
    <rPh sb="2" eb="6">
      <t>ゲンセンチョウシュウ</t>
    </rPh>
    <rPh sb="6" eb="7">
      <t>ヒョウ</t>
    </rPh>
    <rPh sb="8" eb="13">
      <t>カクテイシンコクショ</t>
    </rPh>
    <rPh sb="15" eb="19">
      <t>カゼイショトク</t>
    </rPh>
    <rPh sb="19" eb="20">
      <t>トウ</t>
    </rPh>
    <rPh sb="21" eb="23">
      <t>ニュウリョク</t>
    </rPh>
    <phoneticPr fontId="3"/>
  </si>
  <si>
    <t>３人目</t>
    <rPh sb="1" eb="3">
      <t>ニンメ</t>
    </rPh>
    <phoneticPr fontId="3"/>
  </si>
  <si>
    <t>控除廃止前想定所得税額　世帯合算額</t>
    <rPh sb="0" eb="2">
      <t>コウジョ</t>
    </rPh>
    <rPh sb="2" eb="4">
      <t>ハイシ</t>
    </rPh>
    <rPh sb="4" eb="5">
      <t>マエ</t>
    </rPh>
    <rPh sb="5" eb="7">
      <t>ソウテイ</t>
    </rPh>
    <rPh sb="7" eb="9">
      <t>ショトク</t>
    </rPh>
    <rPh sb="9" eb="11">
      <t>ゼイガク</t>
    </rPh>
    <rPh sb="12" eb="14">
      <t>セタイ</t>
    </rPh>
    <rPh sb="14" eb="16">
      <t>ガッサン</t>
    </rPh>
    <rPh sb="16" eb="17">
      <t>ガク</t>
    </rPh>
    <phoneticPr fontId="3"/>
  </si>
  <si>
    <t>利用者負担月額</t>
    <rPh sb="0" eb="3">
      <t>リヨウシャ</t>
    </rPh>
    <rPh sb="3" eb="5">
      <t>フタン</t>
    </rPh>
    <rPh sb="5" eb="7">
      <t>ゲツガク</t>
    </rPh>
    <phoneticPr fontId="3"/>
  </si>
  <si>
    <t>所得税年額</t>
    <rPh sb="0" eb="3">
      <t>ショトクゼイ</t>
    </rPh>
    <rPh sb="3" eb="5">
      <t>ネンガク</t>
    </rPh>
    <phoneticPr fontId="3"/>
  </si>
  <si>
    <t>徴収月額</t>
    <rPh sb="0" eb="2">
      <t>チョウシュウ</t>
    </rPh>
    <rPh sb="2" eb="4">
      <t>ゲツガク</t>
    </rPh>
    <phoneticPr fontId="3"/>
  </si>
  <si>
    <t>⇒</t>
    <phoneticPr fontId="3"/>
  </si>
  <si>
    <t>所得税額計算シート</t>
    <rPh sb="0" eb="3">
      <t>ショトクゼイ</t>
    </rPh>
    <rPh sb="3" eb="4">
      <t>ガク</t>
    </rPh>
    <rPh sb="4" eb="6">
      <t>ケイサン</t>
    </rPh>
    <phoneticPr fontId="3"/>
  </si>
  <si>
    <r>
      <t>扶養対象となる人数及び源泉徴収票や確定申告書に記載されている課税所得金額を入力することで扶養控除廃止前の想定所得税額を算出し、利用者負担額を算出することができます。</t>
    </r>
    <r>
      <rPr>
        <sz val="8"/>
        <color rgb="FFFF0000"/>
        <rFont val="UD デジタル 教科書体 N"/>
        <family val="1"/>
        <charset val="128"/>
      </rPr>
      <t>（黄色のセルのみ入力してください）</t>
    </r>
    <rPh sb="0" eb="4">
      <t>フヨウタイショウ</t>
    </rPh>
    <rPh sb="7" eb="9">
      <t>ニンズウ</t>
    </rPh>
    <rPh sb="9" eb="10">
      <t>オヨ</t>
    </rPh>
    <rPh sb="11" eb="16">
      <t>ゲンセンチョウシュウヒョウ</t>
    </rPh>
    <rPh sb="17" eb="22">
      <t>カクテイシンコクショ</t>
    </rPh>
    <rPh sb="23" eb="25">
      <t>キサイ</t>
    </rPh>
    <rPh sb="30" eb="36">
      <t>カゼイショトクキンガク</t>
    </rPh>
    <rPh sb="37" eb="39">
      <t>ニュウリョク</t>
    </rPh>
    <rPh sb="44" eb="48">
      <t>フヨウコウジョ</t>
    </rPh>
    <rPh sb="48" eb="51">
      <t>ハイシマエ</t>
    </rPh>
    <rPh sb="52" eb="54">
      <t>ソウテイ</t>
    </rPh>
    <rPh sb="54" eb="58">
      <t>ショトクゼイガク</t>
    </rPh>
    <rPh sb="59" eb="61">
      <t>サンシュツ</t>
    </rPh>
    <rPh sb="63" eb="66">
      <t>リヨウシャ</t>
    </rPh>
    <rPh sb="66" eb="69">
      <t>フタンガク</t>
    </rPh>
    <rPh sb="70" eb="72">
      <t>サンシュツ</t>
    </rPh>
    <rPh sb="83" eb="85">
      <t>キイロ</t>
    </rPh>
    <rPh sb="90" eb="92">
      <t>ニュウリョク</t>
    </rPh>
    <phoneticPr fontId="3"/>
  </si>
  <si>
    <t>紙おむつ</t>
    <rPh sb="0" eb="1">
      <t>カミ</t>
    </rPh>
    <phoneticPr fontId="3"/>
  </si>
  <si>
    <t>見積書の金額（税込）</t>
    <rPh sb="0" eb="3">
      <t>ミツモリショ</t>
    </rPh>
    <rPh sb="4" eb="6">
      <t>キンガク</t>
    </rPh>
    <rPh sb="7" eb="9">
      <t>ゼイコ</t>
    </rPh>
    <phoneticPr fontId="3"/>
  </si>
  <si>
    <t>何か月分の見積書</t>
    <rPh sb="0" eb="1">
      <t>ナン</t>
    </rPh>
    <rPh sb="2" eb="3">
      <t>ゲツ</t>
    </rPh>
    <rPh sb="3" eb="4">
      <t>ブン</t>
    </rPh>
    <rPh sb="5" eb="7">
      <t>ミツモリ</t>
    </rPh>
    <rPh sb="7" eb="8">
      <t>ショ</t>
    </rPh>
    <phoneticPr fontId="3"/>
  </si>
  <si>
    <t>※２か月分として適用</t>
    <rPh sb="3" eb="4">
      <t>ゲツ</t>
    </rPh>
    <rPh sb="4" eb="5">
      <t>ブン</t>
    </rPh>
    <rPh sb="8" eb="10">
      <t>テキヨウ</t>
    </rPh>
    <phoneticPr fontId="3"/>
  </si>
  <si>
    <t>　※源泉徴収票の場合</t>
    <rPh sb="2" eb="7">
      <t>ゲンセンチョウシュウヒョウ</t>
    </rPh>
    <rPh sb="8" eb="10">
      <t>バアイ</t>
    </rPh>
    <phoneticPr fontId="3"/>
  </si>
  <si>
    <t>　※確定申告書の場合</t>
    <rPh sb="2" eb="4">
      <t>カクテイ</t>
    </rPh>
    <rPh sb="4" eb="6">
      <t>シンコク</t>
    </rPh>
    <rPh sb="6" eb="7">
      <t>ショ</t>
    </rPh>
    <rPh sb="8" eb="10">
      <t>バアイ</t>
    </rPh>
    <phoneticPr fontId="3"/>
  </si>
  <si>
    <t>品目名</t>
    <rPh sb="0" eb="3">
      <t>ヒンモクメイ</t>
    </rPh>
    <phoneticPr fontId="3"/>
  </si>
  <si>
    <t>ストーマ（消化器系）</t>
    <rPh sb="5" eb="9">
      <t>ショウカキケイ</t>
    </rPh>
    <phoneticPr fontId="3"/>
  </si>
  <si>
    <t>ストーマ（尿路系）</t>
    <rPh sb="5" eb="8">
      <t>ニョウロケイ</t>
    </rPh>
    <phoneticPr fontId="3"/>
  </si>
  <si>
    <t>金額</t>
    <rPh sb="0" eb="2">
      <t>キンガク</t>
    </rPh>
    <phoneticPr fontId="3"/>
  </si>
  <si>
    <t>申請品目</t>
    <rPh sb="0" eb="2">
      <t>シンセイ</t>
    </rPh>
    <rPh sb="2" eb="4">
      <t>ヒンモク</t>
    </rPh>
    <phoneticPr fontId="3"/>
  </si>
  <si>
    <t>利用者負担額
合計</t>
    <rPh sb="0" eb="6">
      <t>リヨウシャフタンガク</t>
    </rPh>
    <rPh sb="7" eb="9">
      <t>ゴウケイ</t>
    </rPh>
    <phoneticPr fontId="3"/>
  </si>
  <si>
    <t>全額</t>
    <rPh sb="0" eb="2">
      <t>ゼンガク</t>
    </rPh>
    <phoneticPr fontId="3"/>
  </si>
  <si>
    <t>生活保護世帯</t>
    <rPh sb="0" eb="4">
      <t>セイカツホゴ</t>
    </rPh>
    <rPh sb="4" eb="6">
      <t>セタイ</t>
    </rPh>
    <phoneticPr fontId="3"/>
  </si>
  <si>
    <t>非課税世帯</t>
    <rPh sb="0" eb="3">
      <t>ヒカゼイ</t>
    </rPh>
    <rPh sb="3" eb="5">
      <t>セタイ</t>
    </rPh>
    <phoneticPr fontId="3"/>
  </si>
  <si>
    <t>市民税均等割のみ課税世帯</t>
    <rPh sb="0" eb="3">
      <t>シミンゼイ</t>
    </rPh>
    <rPh sb="3" eb="6">
      <t>キントウワリ</t>
    </rPh>
    <rPh sb="8" eb="10">
      <t>カゼイ</t>
    </rPh>
    <rPh sb="10" eb="12">
      <t>セタイ</t>
    </rPh>
    <phoneticPr fontId="3"/>
  </si>
  <si>
    <t>市民税所得割課税世帯</t>
    <rPh sb="0" eb="3">
      <t>シミンゼイ</t>
    </rPh>
    <rPh sb="3" eb="6">
      <t>ショトクワリ</t>
    </rPh>
    <rPh sb="6" eb="8">
      <t>カゼイ</t>
    </rPh>
    <rPh sb="8" eb="10">
      <t>セタイ</t>
    </rPh>
    <phoneticPr fontId="3"/>
  </si>
  <si>
    <t>課税状況</t>
    <rPh sb="0" eb="4">
      <t>カゼイジョウキョウ</t>
    </rPh>
    <phoneticPr fontId="3"/>
  </si>
  <si>
    <t>徴収月額</t>
    <rPh sb="0" eb="2">
      <t>チョウシュウ</t>
    </rPh>
    <rPh sb="2" eb="4">
      <t>ゲツガク</t>
    </rPh>
    <phoneticPr fontId="3"/>
  </si>
  <si>
    <t>見積額</t>
    <rPh sb="0" eb="2">
      <t>ミツ</t>
    </rPh>
    <rPh sb="2" eb="3">
      <t>ガク</t>
    </rPh>
    <phoneticPr fontId="3"/>
  </si>
  <si>
    <t>市の基準額
（見積書の月数換算）</t>
    <rPh sb="0" eb="1">
      <t>シ</t>
    </rPh>
    <rPh sb="2" eb="5">
      <t>キジュンガク</t>
    </rPh>
    <rPh sb="7" eb="9">
      <t>ミツモリ</t>
    </rPh>
    <rPh sb="9" eb="10">
      <t>ショ</t>
    </rPh>
    <rPh sb="11" eb="12">
      <t>ツキ</t>
    </rPh>
    <rPh sb="12" eb="13">
      <t>スウ</t>
    </rPh>
    <rPh sb="13" eb="15">
      <t>カンサン</t>
    </rPh>
    <phoneticPr fontId="3"/>
  </si>
  <si>
    <t>利用者負担額</t>
    <rPh sb="0" eb="3">
      <t>リヨウシャ</t>
    </rPh>
    <rPh sb="3" eb="5">
      <t>フタン</t>
    </rPh>
    <rPh sb="5" eb="6">
      <t>ガク</t>
    </rPh>
    <phoneticPr fontId="3"/>
  </si>
  <si>
    <t>利用者負担額
（基準額超過分）</t>
    <rPh sb="0" eb="3">
      <t>リヨウシャ</t>
    </rPh>
    <rPh sb="3" eb="6">
      <t>フタンガク</t>
    </rPh>
    <rPh sb="8" eb="10">
      <t>キジュン</t>
    </rPh>
    <rPh sb="10" eb="11">
      <t>ガク</t>
    </rPh>
    <rPh sb="11" eb="14">
      <t>チョウカブン</t>
    </rPh>
    <phoneticPr fontId="3"/>
  </si>
  <si>
    <t>市の負担額</t>
    <rPh sb="0" eb="1">
      <t>シ</t>
    </rPh>
    <rPh sb="2" eb="5">
      <t>フタンガク</t>
    </rPh>
    <phoneticPr fontId="3"/>
  </si>
  <si>
    <t>※障害者本人が世帯主か最多収入者の場合は、算出した額の２分の１の額が自己負担額になります。</t>
    <phoneticPr fontId="3"/>
  </si>
  <si>
    <t>１人目</t>
    <rPh sb="1" eb="3">
      <t>ニンメ</t>
    </rPh>
    <phoneticPr fontId="3"/>
  </si>
  <si>
    <t>２人目</t>
    <rPh sb="1" eb="3">
      <t>ニンメ</t>
    </rPh>
    <phoneticPr fontId="3"/>
  </si>
  <si>
    <t>該当する場合は選択してください（該当の場合は、以下入力不要）→</t>
    <rPh sb="0" eb="2">
      <t>ガイトウ</t>
    </rPh>
    <rPh sb="4" eb="6">
      <t>バアイ</t>
    </rPh>
    <rPh sb="7" eb="9">
      <t>センタク</t>
    </rPh>
    <rPh sb="16" eb="18">
      <t>ガイトウ</t>
    </rPh>
    <rPh sb="19" eb="21">
      <t>バアイ</t>
    </rPh>
    <rPh sb="23" eb="25">
      <t>イカ</t>
    </rPh>
    <rPh sb="25" eb="27">
      <t>ニュウリョク</t>
    </rPh>
    <rPh sb="27" eb="29">
      <t>フヨウ</t>
    </rPh>
    <phoneticPr fontId="3"/>
  </si>
  <si>
    <r>
      <t xml:space="preserve"> 0～15歳</t>
    </r>
    <r>
      <rPr>
        <sz val="8"/>
        <color theme="1"/>
        <rFont val="UD デジタル 教科書体 N"/>
        <family val="1"/>
        <charset val="128"/>
      </rPr>
      <t>(H22.1.2～R7.12.31生)</t>
    </r>
    <rPh sb="5" eb="6">
      <t>サイ</t>
    </rPh>
    <rPh sb="23" eb="24">
      <t>ウ</t>
    </rPh>
    <phoneticPr fontId="3"/>
  </si>
  <si>
    <r>
      <t>16～18歳</t>
    </r>
    <r>
      <rPr>
        <sz val="8"/>
        <color theme="1"/>
        <rFont val="UD デジタル 教科書体 N"/>
        <family val="1"/>
        <charset val="128"/>
      </rPr>
      <t>(H19.1.2～H22.1.1生)</t>
    </r>
    <rPh sb="5" eb="6">
      <t>サイ</t>
    </rPh>
    <rPh sb="22" eb="23">
      <t>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</si>
</sst>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quot;令&quot;&quot;和&quot;General&quot;年&quot;&quot;度&quot;&quot;用&quot;&quot;】&quot;"/>
    <numFmt numFmtId="177" formatCode="General&quot;か&quot;&quot;月&quot;&quot;分&quot;"/>
  </numFmts>
  <fonts count="12" x14ac:knownFonts="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scheme val="minor"/>
    </font>
    <font>
      <sz val="11"/>
      <color theme="1"/>
      <name val="UD デジタル 教科書体 N"/>
      <family val="1"/>
      <charset val="128"/>
    </font>
    <font>
      <sz val="8"/>
      <color theme="1"/>
      <name val="UD デジタル 教科書体 N"/>
      <family val="1"/>
      <charset val="128"/>
    </font>
    <font>
      <sz val="9"/>
      <color theme="1"/>
      <name val="UD デジタル 教科書体 N"/>
      <family val="1"/>
      <charset val="128"/>
    </font>
    <font>
      <b/>
      <sz val="12"/>
      <color theme="1"/>
      <name val="UD デジタル 教科書体 N"/>
      <family val="1"/>
      <charset val="128"/>
    </font>
    <font>
      <sz val="12"/>
      <color theme="1"/>
      <name val="UD デジタル 教科書体 N"/>
      <family val="1"/>
      <charset val="128"/>
    </font>
    <font>
      <sz val="8"/>
      <color rgb="FFFF0000"/>
      <name val="UD デジタル 教科書体 N"/>
      <family val="1"/>
      <charset val="128"/>
    </font>
    <font>
      <b/>
      <sz val="11"/>
      <color theme="1"/>
      <name val="UD デジタル 教科書体 N"/>
      <family val="1"/>
      <charset val="128"/>
    </font>
    <font>
      <sz val="10"/>
      <color theme="1"/>
      <name val="UD デジタル 教科書体 N"/>
      <family val="1"/>
      <charset val="128"/>
    </font>
  </fonts>
  <fills count="7">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00B0F0"/>
        <bgColor indexed="64"/>
      </patternFill>
    </fill>
    <fill>
      <patternFill patternType="solid">
        <fgColor theme="7" tint="0.79998168889431442"/>
        <bgColor indexed="64"/>
      </patternFill>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cellStyleXfs>
  <cellXfs count="52">
    <xf numFmtId="0" fontId="0" fillId="0" borderId="0" xfId="0">
      <alignment vertical="center"/>
    </xf>
    <xf numFmtId="0" fontId="4" fillId="0" borderId="0" xfId="0" applyFont="1">
      <alignment vertical="center"/>
    </xf>
    <xf numFmtId="0" fontId="6" fillId="0" borderId="0" xfId="0" applyFont="1">
      <alignment vertical="center"/>
    </xf>
    <xf numFmtId="0" fontId="6" fillId="0" borderId="1" xfId="0" applyFont="1" applyBorder="1">
      <alignment vertical="center"/>
    </xf>
    <xf numFmtId="0" fontId="6" fillId="0" borderId="5" xfId="0" applyFont="1" applyBorder="1">
      <alignment vertical="center"/>
    </xf>
    <xf numFmtId="38" fontId="6" fillId="0" borderId="0" xfId="1" applyFont="1">
      <alignment vertical="center"/>
    </xf>
    <xf numFmtId="38" fontId="6" fillId="0" borderId="1" xfId="1" applyFont="1" applyBorder="1">
      <alignment vertical="center"/>
    </xf>
    <xf numFmtId="38" fontId="6" fillId="0" borderId="0" xfId="1" applyFont="1" applyBorder="1">
      <alignment vertical="center"/>
    </xf>
    <xf numFmtId="38" fontId="6" fillId="6" borderId="1" xfId="1" applyFont="1" applyFill="1" applyBorder="1">
      <alignment vertical="center"/>
    </xf>
    <xf numFmtId="0" fontId="6" fillId="2" borderId="1" xfId="0" applyFont="1" applyFill="1" applyBorder="1">
      <alignment vertical="center"/>
    </xf>
    <xf numFmtId="176" fontId="4" fillId="0" borderId="0" xfId="0" applyNumberFormat="1" applyFont="1">
      <alignment vertical="center"/>
    </xf>
    <xf numFmtId="38" fontId="6" fillId="0" borderId="0" xfId="1" applyFont="1" applyBorder="1" applyAlignment="1">
      <alignment horizontal="center" vertical="center"/>
    </xf>
    <xf numFmtId="0" fontId="6" fillId="5" borderId="4" xfId="0" applyFont="1" applyFill="1" applyBorder="1" applyAlignment="1">
      <alignment horizontal="left" vertical="center"/>
    </xf>
    <xf numFmtId="0" fontId="6" fillId="3" borderId="1" xfId="0" applyFont="1" applyFill="1" applyBorder="1" applyProtection="1">
      <alignment vertical="center"/>
      <protection locked="0"/>
    </xf>
    <xf numFmtId="38" fontId="6" fillId="3" borderId="1" xfId="1" applyFont="1" applyFill="1" applyBorder="1" applyProtection="1">
      <alignment vertical="center"/>
      <protection locked="0"/>
    </xf>
    <xf numFmtId="38" fontId="6" fillId="0" borderId="11" xfId="1" applyFont="1" applyBorder="1">
      <alignment vertical="center"/>
    </xf>
    <xf numFmtId="0" fontId="6" fillId="2" borderId="1"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0" borderId="0" xfId="0" applyFont="1" applyBorder="1" applyAlignment="1">
      <alignment horizontal="center" vertical="center"/>
    </xf>
    <xf numFmtId="0" fontId="7" fillId="4" borderId="12" xfId="0" applyFont="1" applyFill="1" applyBorder="1" applyAlignment="1">
      <alignment horizontal="center" vertical="center" wrapText="1"/>
    </xf>
    <xf numFmtId="38" fontId="7" fillId="4" borderId="13" xfId="1" applyFont="1" applyFill="1" applyBorder="1">
      <alignment vertical="center"/>
    </xf>
    <xf numFmtId="176" fontId="11" fillId="0" borderId="0" xfId="0" applyNumberFormat="1" applyFont="1">
      <alignment vertical="center"/>
    </xf>
    <xf numFmtId="0" fontId="5" fillId="0" borderId="0" xfId="0" applyFont="1" applyBorder="1" applyAlignment="1">
      <alignment horizontal="left" vertical="top" wrapText="1"/>
    </xf>
    <xf numFmtId="0" fontId="5" fillId="0" borderId="0" xfId="0" applyFont="1" applyFill="1" applyBorder="1" applyAlignment="1">
      <alignment horizontal="left" vertical="top" wrapText="1"/>
    </xf>
    <xf numFmtId="0" fontId="6" fillId="0" borderId="0" xfId="0" applyFont="1" applyBorder="1" applyAlignment="1">
      <alignment horizontal="left" vertical="top"/>
    </xf>
    <xf numFmtId="0" fontId="8" fillId="0" borderId="0" xfId="0" applyFont="1">
      <alignment vertical="center"/>
    </xf>
    <xf numFmtId="0" fontId="6" fillId="2" borderId="1" xfId="0" applyFont="1" applyFill="1" applyBorder="1" applyAlignment="1">
      <alignment horizontal="center" vertical="center"/>
    </xf>
    <xf numFmtId="0" fontId="6" fillId="2" borderId="21" xfId="0" applyFont="1" applyFill="1" applyBorder="1" applyAlignment="1">
      <alignment horizontal="center" vertical="center" wrapText="1"/>
    </xf>
    <xf numFmtId="38" fontId="6" fillId="0" borderId="21" xfId="1" applyFont="1" applyFill="1" applyBorder="1">
      <alignment vertical="center"/>
    </xf>
    <xf numFmtId="0" fontId="5" fillId="0" borderId="0" xfId="0" applyFont="1" applyBorder="1" applyAlignment="1">
      <alignment horizontal="left" vertical="top"/>
    </xf>
    <xf numFmtId="177" fontId="6" fillId="3" borderId="1" xfId="0" applyNumberFormat="1" applyFont="1" applyFill="1" applyBorder="1" applyProtection="1">
      <alignment vertical="center"/>
      <protection locked="0"/>
    </xf>
    <xf numFmtId="0" fontId="6" fillId="3" borderId="1" xfId="0" applyFont="1" applyFill="1" applyBorder="1" applyAlignment="1" applyProtection="1">
      <alignment horizontal="left" vertical="center"/>
      <protection locked="0"/>
    </xf>
    <xf numFmtId="0" fontId="6" fillId="3" borderId="1" xfId="0" applyFont="1" applyFill="1" applyBorder="1" applyAlignment="1" applyProtection="1">
      <alignment horizontal="left" vertical="top" shrinkToFit="1"/>
      <protection locked="0"/>
    </xf>
    <xf numFmtId="0" fontId="6" fillId="0" borderId="14" xfId="0" applyFont="1" applyBorder="1" applyAlignment="1">
      <alignment horizontal="center" vertical="center"/>
    </xf>
    <xf numFmtId="0" fontId="6" fillId="2" borderId="1" xfId="0" applyFont="1" applyFill="1" applyBorder="1" applyAlignment="1">
      <alignment horizontal="center" vertical="center"/>
    </xf>
    <xf numFmtId="38" fontId="6" fillId="0" borderId="1" xfId="1" applyFont="1" applyBorder="1" applyAlignment="1">
      <alignment horizontal="center" vertical="center"/>
    </xf>
    <xf numFmtId="38" fontId="6" fillId="0" borderId="3" xfId="1" applyFont="1" applyBorder="1" applyAlignment="1">
      <alignment horizontal="center" vertical="center"/>
    </xf>
    <xf numFmtId="38" fontId="6" fillId="0" borderId="2" xfId="1" applyFont="1" applyBorder="1" applyAlignment="1">
      <alignment horizontal="center"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8" fillId="0" borderId="10" xfId="0" applyFont="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38" fontId="4" fillId="0" borderId="1" xfId="0" applyNumberFormat="1" applyFont="1" applyBorder="1" applyAlignment="1">
      <alignment horizontal="right" vertical="center"/>
    </xf>
    <xf numFmtId="38" fontId="10" fillId="4" borderId="8" xfId="1" applyFont="1" applyFill="1" applyBorder="1" applyAlignment="1">
      <alignment horizontal="right" vertical="center"/>
    </xf>
    <xf numFmtId="38" fontId="10" fillId="4" borderId="9" xfId="1" applyFont="1" applyFill="1" applyBorder="1" applyAlignment="1">
      <alignment horizontal="right" vertical="center"/>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5" fillId="0" borderId="18" xfId="0" applyFont="1" applyBorder="1" applyAlignment="1">
      <alignment horizontal="left" vertical="top" wrapText="1"/>
    </xf>
    <xf numFmtId="0" fontId="5" fillId="0" borderId="19" xfId="0" applyFont="1" applyBorder="1" applyAlignment="1">
      <alignment horizontal="left" vertical="top" wrapText="1"/>
    </xf>
    <xf numFmtId="0" fontId="5" fillId="0" borderId="20" xfId="0" applyFont="1" applyBorder="1" applyAlignment="1">
      <alignment horizontal="left" vertical="top" wrapText="1"/>
    </xf>
  </cellXfs>
  <cellStyles count="3">
    <cellStyle name="桁区切り" xfId="1" builtinId="6"/>
    <cellStyle name="桁区切り 2" xfId="2" xr:uid="{00000000-0005-0000-0000-000001000000}"/>
    <cellStyle name="標準" xfId="0" builtinId="0"/>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29955</xdr:colOff>
      <xdr:row>14</xdr:row>
      <xdr:rowOff>57978</xdr:rowOff>
    </xdr:from>
    <xdr:to>
      <xdr:col>2</xdr:col>
      <xdr:colOff>124239</xdr:colOff>
      <xdr:row>16</xdr:row>
      <xdr:rowOff>135696</xdr:rowOff>
    </xdr:to>
    <xdr:sp macro="" textlink="">
      <xdr:nvSpPr>
        <xdr:cNvPr id="2" name="右中かっこ 1">
          <a:extLst>
            <a:ext uri="{FF2B5EF4-FFF2-40B4-BE49-F238E27FC236}">
              <a16:creationId xmlns:a16="http://schemas.microsoft.com/office/drawing/2014/main" id="{5E363ADF-7E26-4D5A-95DC-4488DAB40A46}"/>
            </a:ext>
          </a:extLst>
        </xdr:cNvPr>
        <xdr:cNvSpPr/>
      </xdr:nvSpPr>
      <xdr:spPr>
        <a:xfrm>
          <a:off x="2665205" y="2143953"/>
          <a:ext cx="94284" cy="38251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2</xdr:col>
      <xdr:colOff>33131</xdr:colOff>
      <xdr:row>31</xdr:row>
      <xdr:rowOff>46520</xdr:rowOff>
    </xdr:from>
    <xdr:to>
      <xdr:col>2</xdr:col>
      <xdr:colOff>127415</xdr:colOff>
      <xdr:row>33</xdr:row>
      <xdr:rowOff>127413</xdr:rowOff>
    </xdr:to>
    <xdr:sp macro="" textlink="">
      <xdr:nvSpPr>
        <xdr:cNvPr id="3" name="右中かっこ 2">
          <a:extLst>
            <a:ext uri="{FF2B5EF4-FFF2-40B4-BE49-F238E27FC236}">
              <a16:creationId xmlns:a16="http://schemas.microsoft.com/office/drawing/2014/main" id="{FA87C0F6-5D2D-41C7-996D-CA3F16172D62}"/>
            </a:ext>
          </a:extLst>
        </xdr:cNvPr>
        <xdr:cNvSpPr/>
      </xdr:nvSpPr>
      <xdr:spPr>
        <a:xfrm>
          <a:off x="2668381" y="4745520"/>
          <a:ext cx="94284" cy="379343"/>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twoCellAnchor>
    <xdr:from>
      <xdr:col>2</xdr:col>
      <xdr:colOff>16565</xdr:colOff>
      <xdr:row>48</xdr:row>
      <xdr:rowOff>74544</xdr:rowOff>
    </xdr:from>
    <xdr:to>
      <xdr:col>2</xdr:col>
      <xdr:colOff>110849</xdr:colOff>
      <xdr:row>51</xdr:row>
      <xdr:rowOff>0</xdr:rowOff>
    </xdr:to>
    <xdr:sp macro="" textlink="">
      <xdr:nvSpPr>
        <xdr:cNvPr id="4" name="右中かっこ 3">
          <a:extLst>
            <a:ext uri="{FF2B5EF4-FFF2-40B4-BE49-F238E27FC236}">
              <a16:creationId xmlns:a16="http://schemas.microsoft.com/office/drawing/2014/main" id="{C31319F6-8732-44C4-9AEE-92820D389E3F}"/>
            </a:ext>
          </a:extLst>
        </xdr:cNvPr>
        <xdr:cNvSpPr/>
      </xdr:nvSpPr>
      <xdr:spPr>
        <a:xfrm>
          <a:off x="2654990" y="7380219"/>
          <a:ext cx="91109" cy="38265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kern="12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298C3-BD16-4D30-9CF0-3438FAEB70BE}">
  <dimension ref="A1:F67"/>
  <sheetViews>
    <sheetView tabSelected="1" view="pageBreakPreview" zoomScale="190" zoomScaleNormal="115" zoomScaleSheetLayoutView="190" workbookViewId="0">
      <selection activeCell="D7" sqref="D7"/>
    </sheetView>
  </sheetViews>
  <sheetFormatPr defaultRowHeight="12" x14ac:dyDescent="0.2"/>
  <cols>
    <col min="1" max="1" width="23.1796875" style="2" customWidth="1"/>
    <col min="2" max="6" width="14.6328125" style="2" customWidth="1"/>
    <col min="7" max="16384" width="8.7265625" style="2"/>
  </cols>
  <sheetData>
    <row r="1" spans="1:6" ht="19" customHeight="1" x14ac:dyDescent="0.2">
      <c r="A1" s="25" t="s">
        <v>21</v>
      </c>
      <c r="E1" s="10"/>
      <c r="F1" s="21">
        <v>8</v>
      </c>
    </row>
    <row r="2" spans="1:6" ht="12" customHeight="1" x14ac:dyDescent="0.2">
      <c r="A2" s="1"/>
      <c r="E2" s="10"/>
      <c r="F2" s="21"/>
    </row>
    <row r="3" spans="1:6" ht="12" customHeight="1" x14ac:dyDescent="0.2">
      <c r="A3" s="46" t="s">
        <v>22</v>
      </c>
      <c r="B3" s="47"/>
      <c r="C3" s="47"/>
      <c r="D3" s="47"/>
      <c r="E3" s="47"/>
      <c r="F3" s="48"/>
    </row>
    <row r="4" spans="1:6" x14ac:dyDescent="0.2">
      <c r="A4" s="49"/>
      <c r="B4" s="50"/>
      <c r="C4" s="50"/>
      <c r="D4" s="50"/>
      <c r="E4" s="50"/>
      <c r="F4" s="51"/>
    </row>
    <row r="5" spans="1:6" x14ac:dyDescent="0.2">
      <c r="A5" s="29" t="s">
        <v>47</v>
      </c>
      <c r="B5" s="22"/>
      <c r="C5" s="22"/>
      <c r="D5" s="22"/>
      <c r="E5" s="22"/>
      <c r="F5" s="22"/>
    </row>
    <row r="6" spans="1:6" x14ac:dyDescent="0.2">
      <c r="A6" s="29"/>
      <c r="B6" s="22"/>
      <c r="C6" s="22"/>
      <c r="D6" s="22"/>
      <c r="E6" s="22"/>
      <c r="F6" s="22"/>
    </row>
    <row r="7" spans="1:6" x14ac:dyDescent="0.2">
      <c r="A7" s="24" t="s">
        <v>50</v>
      </c>
      <c r="B7" s="23"/>
      <c r="D7" s="32"/>
      <c r="E7" s="22"/>
      <c r="F7" s="22"/>
    </row>
    <row r="8" spans="1:6" ht="12.5" thickBot="1" x14ac:dyDescent="0.25"/>
    <row r="9" spans="1:6" ht="12.5" thickBot="1" x14ac:dyDescent="0.25">
      <c r="A9" s="12" t="s">
        <v>48</v>
      </c>
    </row>
    <row r="10" spans="1:6" x14ac:dyDescent="0.2">
      <c r="A10" s="2" t="s">
        <v>13</v>
      </c>
    </row>
    <row r="11" spans="1:6" x14ac:dyDescent="0.2">
      <c r="A11" s="9" t="s">
        <v>51</v>
      </c>
      <c r="B11" s="13">
        <v>3</v>
      </c>
    </row>
    <row r="12" spans="1:6" x14ac:dyDescent="0.2">
      <c r="A12" s="9" t="s">
        <v>52</v>
      </c>
      <c r="B12" s="13"/>
    </row>
    <row r="14" spans="1:6" x14ac:dyDescent="0.2">
      <c r="A14" s="2" t="s">
        <v>14</v>
      </c>
    </row>
    <row r="15" spans="1:6" x14ac:dyDescent="0.2">
      <c r="A15" s="9" t="s">
        <v>0</v>
      </c>
      <c r="B15" s="14">
        <v>4536000</v>
      </c>
    </row>
    <row r="16" spans="1:6" x14ac:dyDescent="0.2">
      <c r="A16" s="9" t="s">
        <v>1</v>
      </c>
      <c r="B16" s="14">
        <v>2064854</v>
      </c>
      <c r="C16" s="2" t="s">
        <v>27</v>
      </c>
    </row>
    <row r="17" spans="1:6" x14ac:dyDescent="0.2">
      <c r="A17" s="9" t="s">
        <v>2</v>
      </c>
      <c r="B17" s="8">
        <f>IF((B15-B16)&lt;=0,0,B15-B16)</f>
        <v>2471146</v>
      </c>
    </row>
    <row r="18" spans="1:6" x14ac:dyDescent="0.2">
      <c r="A18" s="9" t="s">
        <v>2</v>
      </c>
      <c r="B18" s="14"/>
      <c r="C18" s="2" t="s">
        <v>28</v>
      </c>
    </row>
    <row r="19" spans="1:6" x14ac:dyDescent="0.2">
      <c r="A19" s="2" t="s">
        <v>9</v>
      </c>
      <c r="B19" s="4"/>
    </row>
    <row r="20" spans="1:6" x14ac:dyDescent="0.2">
      <c r="A20" s="26" t="s">
        <v>3</v>
      </c>
      <c r="B20" s="36" t="s">
        <v>10</v>
      </c>
      <c r="C20" s="26" t="s">
        <v>4</v>
      </c>
      <c r="D20" s="38" t="s">
        <v>11</v>
      </c>
      <c r="E20" s="26" t="s">
        <v>8</v>
      </c>
    </row>
    <row r="21" spans="1:6" x14ac:dyDescent="0.2">
      <c r="A21" s="5">
        <f>IF(B18&lt;&gt;"",IF((ROUNDDOWN((B18-(B11*380000+B12*250000)),-3))&lt;=0,0,ROUNDDOWN((B18-(B11*380000+B12*250000)),-3)),IF((ROUNDDOWN((B17-(B11*380000+B12*250000)),-3))&lt;=0,0,ROUNDDOWN((B17-(B11*380000+B12*250000)),-3)))</f>
        <v>1331000</v>
      </c>
      <c r="B21" s="37"/>
      <c r="C21" s="3">
        <f>LOOKUP(A21,データ!$A$1:A42,データ!$B$1:B42)</f>
        <v>0.05</v>
      </c>
      <c r="D21" s="39"/>
      <c r="E21" s="6">
        <f>LOOKUP(A21,データ!$A$1:$A$42,データ!$C$1:$C$42)</f>
        <v>0</v>
      </c>
      <c r="F21" s="7"/>
    </row>
    <row r="22" spans="1:6" x14ac:dyDescent="0.2">
      <c r="A22" s="34" t="s">
        <v>12</v>
      </c>
      <c r="B22" s="34"/>
      <c r="C22" s="34"/>
      <c r="D22" s="34"/>
      <c r="E22" s="34"/>
    </row>
    <row r="23" spans="1:6" x14ac:dyDescent="0.2">
      <c r="A23" s="35">
        <f>ROUNDDOWN((A21*C21-E21),-2)</f>
        <v>66500</v>
      </c>
      <c r="B23" s="35"/>
      <c r="C23" s="35"/>
      <c r="D23" s="35"/>
      <c r="E23" s="35"/>
    </row>
    <row r="24" spans="1:6" x14ac:dyDescent="0.2">
      <c r="A24" s="11"/>
      <c r="B24" s="11"/>
      <c r="C24" s="11"/>
      <c r="D24" s="11"/>
      <c r="E24" s="11"/>
    </row>
    <row r="25" spans="1:6" ht="12.5" thickBot="1" x14ac:dyDescent="0.25"/>
    <row r="26" spans="1:6" ht="12.5" thickBot="1" x14ac:dyDescent="0.25">
      <c r="A26" s="12" t="s">
        <v>49</v>
      </c>
    </row>
    <row r="27" spans="1:6" x14ac:dyDescent="0.2">
      <c r="A27" s="2" t="s">
        <v>13</v>
      </c>
    </row>
    <row r="28" spans="1:6" x14ac:dyDescent="0.2">
      <c r="A28" s="9" t="s">
        <v>51</v>
      </c>
      <c r="B28" s="13"/>
    </row>
    <row r="29" spans="1:6" x14ac:dyDescent="0.2">
      <c r="A29" s="9" t="s">
        <v>52</v>
      </c>
      <c r="B29" s="13"/>
    </row>
    <row r="31" spans="1:6" x14ac:dyDescent="0.2">
      <c r="A31" s="2" t="s">
        <v>14</v>
      </c>
    </row>
    <row r="32" spans="1:6" x14ac:dyDescent="0.2">
      <c r="A32" s="9" t="s">
        <v>0</v>
      </c>
      <c r="B32" s="14"/>
    </row>
    <row r="33" spans="1:5" x14ac:dyDescent="0.2">
      <c r="A33" s="9" t="s">
        <v>1</v>
      </c>
      <c r="B33" s="14"/>
      <c r="C33" s="2" t="s">
        <v>27</v>
      </c>
    </row>
    <row r="34" spans="1:5" x14ac:dyDescent="0.2">
      <c r="A34" s="9" t="s">
        <v>2</v>
      </c>
      <c r="B34" s="8">
        <f>IF((B32-B33)&lt;=0,0,B32-B33)</f>
        <v>0</v>
      </c>
    </row>
    <row r="35" spans="1:5" x14ac:dyDescent="0.2">
      <c r="A35" s="9" t="s">
        <v>2</v>
      </c>
      <c r="B35" s="14"/>
      <c r="C35" s="2" t="s">
        <v>28</v>
      </c>
    </row>
    <row r="36" spans="1:5" x14ac:dyDescent="0.2">
      <c r="A36" s="2" t="s">
        <v>9</v>
      </c>
      <c r="B36" s="4"/>
    </row>
    <row r="37" spans="1:5" x14ac:dyDescent="0.2">
      <c r="A37" s="26" t="s">
        <v>3</v>
      </c>
      <c r="B37" s="36" t="s">
        <v>10</v>
      </c>
      <c r="C37" s="26" t="s">
        <v>4</v>
      </c>
      <c r="D37" s="38" t="s">
        <v>11</v>
      </c>
      <c r="E37" s="26" t="s">
        <v>8</v>
      </c>
    </row>
    <row r="38" spans="1:5" x14ac:dyDescent="0.2">
      <c r="A38" s="5">
        <f>IF(B35&lt;&gt;"",IF((ROUNDDOWN((B35-(B28*380000+B29*250000)),-3))&lt;=0,0,ROUNDDOWN((B35-(B28*380000+B29*250000)),-3)),IF((ROUNDDOWN((B34-(B28*380000+B29*250000)),-3))&lt;=0,0,ROUNDDOWN((B34-(B28*380000+B29*250000)),-3)))</f>
        <v>0</v>
      </c>
      <c r="B38" s="37"/>
      <c r="C38" s="3">
        <f>LOOKUP(A38,データ!$A$1:A42,データ!$B$1:B42)</f>
        <v>0</v>
      </c>
      <c r="D38" s="39"/>
      <c r="E38" s="6">
        <f>LOOKUP(A38,データ!$A$1:$A$46,データ!$C$1:$C$46)</f>
        <v>0</v>
      </c>
    </row>
    <row r="39" spans="1:5" x14ac:dyDescent="0.2">
      <c r="A39" s="34" t="s">
        <v>12</v>
      </c>
      <c r="B39" s="34"/>
      <c r="C39" s="34"/>
      <c r="D39" s="34"/>
      <c r="E39" s="34"/>
    </row>
    <row r="40" spans="1:5" x14ac:dyDescent="0.2">
      <c r="A40" s="35">
        <f>ROUNDDOWN((A38*C38-E38),-2)</f>
        <v>0</v>
      </c>
      <c r="B40" s="35"/>
      <c r="C40" s="35"/>
      <c r="D40" s="35"/>
      <c r="E40" s="35"/>
    </row>
    <row r="41" spans="1:5" x14ac:dyDescent="0.2">
      <c r="A41" s="11"/>
      <c r="B41" s="11"/>
      <c r="C41" s="11"/>
      <c r="D41" s="11"/>
      <c r="E41" s="11"/>
    </row>
    <row r="42" spans="1:5" ht="12.5" thickBot="1" x14ac:dyDescent="0.25"/>
    <row r="43" spans="1:5" ht="12.5" thickBot="1" x14ac:dyDescent="0.25">
      <c r="A43" s="12" t="s">
        <v>15</v>
      </c>
    </row>
    <row r="44" spans="1:5" x14ac:dyDescent="0.2">
      <c r="A44" s="2" t="s">
        <v>13</v>
      </c>
    </row>
    <row r="45" spans="1:5" x14ac:dyDescent="0.2">
      <c r="A45" s="9" t="s">
        <v>51</v>
      </c>
      <c r="B45" s="13"/>
    </row>
    <row r="46" spans="1:5" x14ac:dyDescent="0.2">
      <c r="A46" s="9" t="s">
        <v>52</v>
      </c>
      <c r="B46" s="13"/>
    </row>
    <row r="48" spans="1:5" x14ac:dyDescent="0.2">
      <c r="A48" s="2" t="s">
        <v>14</v>
      </c>
    </row>
    <row r="49" spans="1:5" x14ac:dyDescent="0.2">
      <c r="A49" s="9" t="s">
        <v>0</v>
      </c>
      <c r="B49" s="14"/>
    </row>
    <row r="50" spans="1:5" x14ac:dyDescent="0.2">
      <c r="A50" s="9" t="s">
        <v>1</v>
      </c>
      <c r="B50" s="14"/>
      <c r="C50" s="2" t="s">
        <v>27</v>
      </c>
    </row>
    <row r="51" spans="1:5" x14ac:dyDescent="0.2">
      <c r="A51" s="9" t="s">
        <v>2</v>
      </c>
      <c r="B51" s="8">
        <f>IF((B49-B50)&lt;=0,0,B49-B50)</f>
        <v>0</v>
      </c>
    </row>
    <row r="52" spans="1:5" x14ac:dyDescent="0.2">
      <c r="A52" s="9" t="s">
        <v>2</v>
      </c>
      <c r="B52" s="14"/>
      <c r="C52" s="2" t="s">
        <v>28</v>
      </c>
    </row>
    <row r="53" spans="1:5" x14ac:dyDescent="0.2">
      <c r="A53" s="2" t="s">
        <v>9</v>
      </c>
      <c r="D53" s="4"/>
    </row>
    <row r="54" spans="1:5" x14ac:dyDescent="0.2">
      <c r="A54" s="26" t="s">
        <v>3</v>
      </c>
      <c r="B54" s="36" t="s">
        <v>10</v>
      </c>
      <c r="C54" s="26" t="s">
        <v>4</v>
      </c>
      <c r="D54" s="38" t="s">
        <v>11</v>
      </c>
      <c r="E54" s="26" t="s">
        <v>8</v>
      </c>
    </row>
    <row r="55" spans="1:5" x14ac:dyDescent="0.2">
      <c r="A55" s="5">
        <f>IF(B52&lt;&gt;"",IF((ROUNDDOWN((B52-(B45*380000+B46*250000)),-3))&lt;=0,0,ROUNDDOWN((B52-(B45*380000+B46*250000)),-3)),IF((ROUNDDOWN((B51-(B45*380000+B46*250000)),-3))&lt;=0,0,ROUNDDOWN((B51-(B45*380000+B46*250000)),-3)))</f>
        <v>0</v>
      </c>
      <c r="B55" s="37"/>
      <c r="C55" s="3">
        <f>LOOKUP(A55,データ!$A$1:A43,データ!$B$1:B43)</f>
        <v>0</v>
      </c>
      <c r="D55" s="39"/>
      <c r="E55" s="6">
        <f>LOOKUP(A55,データ!$A$1:$A$46,データ!$C$1:$C$46)</f>
        <v>0</v>
      </c>
    </row>
    <row r="56" spans="1:5" x14ac:dyDescent="0.2">
      <c r="A56" s="34" t="s">
        <v>12</v>
      </c>
      <c r="B56" s="34"/>
      <c r="C56" s="34"/>
      <c r="D56" s="34"/>
      <c r="E56" s="34"/>
    </row>
    <row r="57" spans="1:5" x14ac:dyDescent="0.2">
      <c r="A57" s="35">
        <f>ROUNDDOWN((A55*C55-E55),-2)</f>
        <v>0</v>
      </c>
      <c r="B57" s="35"/>
      <c r="C57" s="35"/>
      <c r="D57" s="35"/>
      <c r="E57" s="35"/>
    </row>
    <row r="58" spans="1:5" ht="12.5" thickBot="1" x14ac:dyDescent="0.25">
      <c r="A58" s="11"/>
      <c r="B58" s="11"/>
      <c r="C58" s="11"/>
      <c r="D58" s="11"/>
      <c r="E58" s="11"/>
    </row>
    <row r="59" spans="1:5" ht="12" customHeight="1" x14ac:dyDescent="0.2">
      <c r="A59" s="34" t="s">
        <v>16</v>
      </c>
      <c r="B59" s="34"/>
      <c r="C59" s="40" t="s">
        <v>20</v>
      </c>
      <c r="D59" s="41" t="s">
        <v>17</v>
      </c>
      <c r="E59" s="42"/>
    </row>
    <row r="60" spans="1:5" ht="12" customHeight="1" thickBot="1" x14ac:dyDescent="0.25">
      <c r="A60" s="43">
        <f>A23+A40+A57</f>
        <v>66500</v>
      </c>
      <c r="B60" s="43"/>
      <c r="C60" s="40"/>
      <c r="D60" s="44">
        <f>IF(D7&lt;&gt;"",LOOKUP(D7,データ!$H$2:$H$7,データ!$I$2:$I$7),LOOKUP(A60,データ!$E$1:$E$20,データ!$F$1:$F$20))</f>
        <v>11550</v>
      </c>
      <c r="E60" s="45"/>
    </row>
    <row r="61" spans="1:5" x14ac:dyDescent="0.2">
      <c r="D61" s="33" t="s">
        <v>26</v>
      </c>
      <c r="E61" s="33"/>
    </row>
    <row r="62" spans="1:5" x14ac:dyDescent="0.2">
      <c r="D62" s="18"/>
      <c r="E62" s="18"/>
    </row>
    <row r="63" spans="1:5" x14ac:dyDescent="0.2">
      <c r="A63" s="9" t="s">
        <v>33</v>
      </c>
      <c r="B63" s="31" t="s">
        <v>23</v>
      </c>
    </row>
    <row r="64" spans="1:5" x14ac:dyDescent="0.2">
      <c r="A64" s="9" t="s">
        <v>24</v>
      </c>
      <c r="B64" s="14">
        <v>38003</v>
      </c>
    </row>
    <row r="65" spans="1:6" ht="12.5" thickBot="1" x14ac:dyDescent="0.25">
      <c r="A65" s="9" t="s">
        <v>25</v>
      </c>
      <c r="B65" s="30">
        <v>3</v>
      </c>
    </row>
    <row r="66" spans="1:6" ht="32" x14ac:dyDescent="0.2">
      <c r="A66" s="16" t="s">
        <v>43</v>
      </c>
      <c r="B66" s="16" t="s">
        <v>42</v>
      </c>
      <c r="C66" s="16" t="s">
        <v>44</v>
      </c>
      <c r="D66" s="17" t="s">
        <v>45</v>
      </c>
      <c r="E66" s="19" t="s">
        <v>34</v>
      </c>
      <c r="F66" s="27" t="s">
        <v>46</v>
      </c>
    </row>
    <row r="67" spans="1:6" ht="29" customHeight="1" thickBot="1" x14ac:dyDescent="0.25">
      <c r="A67" s="6">
        <f>VLOOKUP('R8計算シート'!B63,データ!K:L,2,0)*B65</f>
        <v>37080</v>
      </c>
      <c r="B67" s="6">
        <f>B64</f>
        <v>38003</v>
      </c>
      <c r="C67" s="6">
        <f>ROUNDDOWN(D60/2,0)*B65</f>
        <v>17325</v>
      </c>
      <c r="D67" s="15">
        <f>IF((B67-A67)&lt;0,0,B67-A67)</f>
        <v>923</v>
      </c>
      <c r="E67" s="20">
        <f>C67+D67</f>
        <v>18248</v>
      </c>
      <c r="F67" s="28">
        <f>B67-E67</f>
        <v>19755</v>
      </c>
    </row>
  </sheetData>
  <sheetProtection algorithmName="SHA-512" hashValue="cBFQjBhjr2+MHrwn2WSsYamsHV3Re/mfx5ZFzdoeNhGP2O+gJpix12DUnvAmppNE+h3FVlD2KDBS8i6DapWylA==" saltValue="Ot1jZ6qwY7WpXpLoTsgb4Q==" spinCount="100000" sheet="1" selectLockedCells="1"/>
  <mergeCells count="19">
    <mergeCell ref="B37:B38"/>
    <mergeCell ref="D37:D38"/>
    <mergeCell ref="A3:F4"/>
    <mergeCell ref="B20:B21"/>
    <mergeCell ref="D20:D21"/>
    <mergeCell ref="A22:E22"/>
    <mergeCell ref="A23:E23"/>
    <mergeCell ref="D61:E61"/>
    <mergeCell ref="A39:E39"/>
    <mergeCell ref="A40:E40"/>
    <mergeCell ref="B54:B55"/>
    <mergeCell ref="D54:D55"/>
    <mergeCell ref="A56:E56"/>
    <mergeCell ref="A57:E57"/>
    <mergeCell ref="A59:B59"/>
    <mergeCell ref="C59:C60"/>
    <mergeCell ref="D59:E59"/>
    <mergeCell ref="A60:B60"/>
    <mergeCell ref="D60:E60"/>
  </mergeCells>
  <phoneticPr fontId="3"/>
  <printOptions horizontalCentered="1"/>
  <pageMargins left="0.70866141732283472" right="0.70866141732283472" top="0.74803149606299213" bottom="0.74803149606299213" header="0.31496062992125984" footer="0.31496062992125984"/>
  <pageSetup paperSize="256" scale="82" orientation="portrait"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80B9357-A916-4AA0-8584-709E74772636}">
          <x14:formula1>
            <xm:f>データ!$H$2:$H$5</xm:f>
          </x14:formula1>
          <xm:sqref>D7</xm:sqref>
        </x14:dataValidation>
        <x14:dataValidation type="list" allowBlank="1" showInputMessage="1" showErrorMessage="1" xr:uid="{08D98B12-98DF-427B-975C-C66FA061056B}">
          <x14:formula1>
            <xm:f>データ!$K$2:$K$4</xm:f>
          </x14:formula1>
          <xm:sqref>B63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1A4E8-0B1F-4BB4-9DDE-FD19E91F1396}">
  <dimension ref="A1:L20"/>
  <sheetViews>
    <sheetView zoomScale="130" zoomScaleNormal="130" workbookViewId="0">
      <selection activeCell="I22" sqref="I22"/>
    </sheetView>
  </sheetViews>
  <sheetFormatPr defaultRowHeight="13" x14ac:dyDescent="0.2"/>
  <cols>
    <col min="1" max="1" width="9.90625" bestFit="1" customWidth="1"/>
    <col min="8" max="8" width="24.08984375" customWidth="1"/>
  </cols>
  <sheetData>
    <row r="1" spans="1:12" x14ac:dyDescent="0.2">
      <c r="A1" t="s">
        <v>7</v>
      </c>
      <c r="B1" t="s">
        <v>5</v>
      </c>
      <c r="C1" t="s">
        <v>6</v>
      </c>
      <c r="E1" t="s">
        <v>18</v>
      </c>
      <c r="F1" t="s">
        <v>19</v>
      </c>
      <c r="H1" t="s">
        <v>40</v>
      </c>
      <c r="I1" t="s">
        <v>41</v>
      </c>
      <c r="K1" t="s">
        <v>29</v>
      </c>
      <c r="L1" t="s">
        <v>32</v>
      </c>
    </row>
    <row r="2" spans="1:12" x14ac:dyDescent="0.2">
      <c r="A2">
        <v>0</v>
      </c>
      <c r="B2">
        <v>0</v>
      </c>
      <c r="C2">
        <v>0</v>
      </c>
      <c r="E2">
        <v>1</v>
      </c>
      <c r="F2">
        <v>3450</v>
      </c>
      <c r="H2" t="s">
        <v>36</v>
      </c>
      <c r="I2">
        <v>0</v>
      </c>
      <c r="K2" t="s">
        <v>30</v>
      </c>
      <c r="L2">
        <v>8858</v>
      </c>
    </row>
    <row r="3" spans="1:12" x14ac:dyDescent="0.2">
      <c r="A3">
        <v>1</v>
      </c>
      <c r="B3">
        <v>0.05</v>
      </c>
      <c r="C3">
        <v>0</v>
      </c>
      <c r="E3">
        <v>2401</v>
      </c>
      <c r="F3">
        <v>3800</v>
      </c>
      <c r="H3" t="s">
        <v>37</v>
      </c>
      <c r="I3">
        <v>0</v>
      </c>
      <c r="K3" t="s">
        <v>31</v>
      </c>
      <c r="L3">
        <v>11639</v>
      </c>
    </row>
    <row r="4" spans="1:12" x14ac:dyDescent="0.2">
      <c r="A4">
        <v>1950001</v>
      </c>
      <c r="B4">
        <v>0.1</v>
      </c>
      <c r="C4">
        <v>97500</v>
      </c>
      <c r="E4">
        <v>4801</v>
      </c>
      <c r="F4">
        <v>4250</v>
      </c>
      <c r="H4" t="s">
        <v>38</v>
      </c>
      <c r="I4">
        <v>2250</v>
      </c>
      <c r="K4" t="s">
        <v>23</v>
      </c>
      <c r="L4">
        <v>12360</v>
      </c>
    </row>
    <row r="5" spans="1:12" x14ac:dyDescent="0.2">
      <c r="A5">
        <v>3300001</v>
      </c>
      <c r="B5">
        <v>0.2</v>
      </c>
      <c r="C5">
        <v>427500</v>
      </c>
      <c r="E5">
        <v>8401</v>
      </c>
      <c r="F5">
        <v>4700</v>
      </c>
      <c r="H5" t="s">
        <v>39</v>
      </c>
      <c r="I5">
        <v>2900</v>
      </c>
    </row>
    <row r="6" spans="1:12" x14ac:dyDescent="0.2">
      <c r="A6">
        <v>6950001</v>
      </c>
      <c r="B6">
        <v>0.23</v>
      </c>
      <c r="C6">
        <v>636000</v>
      </c>
      <c r="E6">
        <v>12001</v>
      </c>
      <c r="F6">
        <v>5500</v>
      </c>
    </row>
    <row r="7" spans="1:12" x14ac:dyDescent="0.2">
      <c r="A7">
        <v>9000001</v>
      </c>
      <c r="B7">
        <v>0.33</v>
      </c>
      <c r="C7">
        <v>1536000</v>
      </c>
      <c r="E7">
        <v>16201</v>
      </c>
      <c r="F7">
        <v>6250</v>
      </c>
    </row>
    <row r="8" spans="1:12" x14ac:dyDescent="0.2">
      <c r="A8">
        <v>18000001</v>
      </c>
      <c r="B8">
        <v>0.4</v>
      </c>
      <c r="C8">
        <v>2796000</v>
      </c>
      <c r="E8">
        <v>21001</v>
      </c>
      <c r="F8">
        <v>8100</v>
      </c>
    </row>
    <row r="9" spans="1:12" x14ac:dyDescent="0.2">
      <c r="A9">
        <v>40000001</v>
      </c>
      <c r="B9">
        <v>0.45</v>
      </c>
      <c r="C9">
        <v>4796000</v>
      </c>
      <c r="E9">
        <v>46201</v>
      </c>
      <c r="F9">
        <v>9350</v>
      </c>
    </row>
    <row r="10" spans="1:12" x14ac:dyDescent="0.2">
      <c r="E10">
        <v>60001</v>
      </c>
      <c r="F10">
        <v>11550</v>
      </c>
    </row>
    <row r="11" spans="1:12" x14ac:dyDescent="0.2">
      <c r="E11">
        <v>78001</v>
      </c>
      <c r="F11">
        <v>13750</v>
      </c>
    </row>
    <row r="12" spans="1:12" x14ac:dyDescent="0.2">
      <c r="E12">
        <v>100501</v>
      </c>
      <c r="F12">
        <v>17850</v>
      </c>
    </row>
    <row r="13" spans="1:12" x14ac:dyDescent="0.2">
      <c r="E13">
        <v>190001</v>
      </c>
      <c r="F13">
        <v>22000</v>
      </c>
    </row>
    <row r="14" spans="1:12" x14ac:dyDescent="0.2">
      <c r="E14">
        <v>299501</v>
      </c>
      <c r="F14">
        <v>26150</v>
      </c>
    </row>
    <row r="15" spans="1:12" x14ac:dyDescent="0.2">
      <c r="E15">
        <v>831901</v>
      </c>
      <c r="F15">
        <v>40350</v>
      </c>
    </row>
    <row r="16" spans="1:12" x14ac:dyDescent="0.2">
      <c r="E16">
        <v>1467001</v>
      </c>
      <c r="F16">
        <v>42500</v>
      </c>
    </row>
    <row r="17" spans="5:6" x14ac:dyDescent="0.2">
      <c r="E17">
        <v>1632001</v>
      </c>
      <c r="F17">
        <v>51450</v>
      </c>
    </row>
    <row r="18" spans="5:6" x14ac:dyDescent="0.2">
      <c r="E18">
        <v>2302901</v>
      </c>
      <c r="F18">
        <v>61250</v>
      </c>
    </row>
    <row r="19" spans="5:6" x14ac:dyDescent="0.2">
      <c r="E19">
        <v>3117001</v>
      </c>
      <c r="F19">
        <v>71900</v>
      </c>
    </row>
    <row r="20" spans="5:6" x14ac:dyDescent="0.2">
      <c r="E20">
        <v>4173001</v>
      </c>
      <c r="F20" t="s">
        <v>35</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R8計算シート</vt:lpstr>
      <vt:lpstr>データ</vt:lpstr>
      <vt:lpstr>'R8計算シート'!Print_Area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s006192 入江智子</cp:lastModifiedBy>
  <cp:lastPrinted>2025-12-10T08:36:53Z</cp:lastPrinted>
  <dcterms:created xsi:type="dcterms:W3CDTF">2010-10-07T13:50:53Z</dcterms:created>
  <dcterms:modified xsi:type="dcterms:W3CDTF">2026-06-02T23:31:30Z</dcterms:modified>
</cp:coreProperties>
</file>